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09.10.2025. Биология\"/>
    </mc:Choice>
  </mc:AlternateContent>
  <bookViews>
    <workbookView xWindow="-105" yWindow="-105" windowWidth="23250" windowHeight="12570" tabRatio="743" activeTab="7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Сводная" sheetId="11" r:id="rId9"/>
  </sheets>
  <definedNames>
    <definedName name="_xlnm._FilterDatabase" localSheetId="7" hidden="1">'10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8" l="1"/>
  <c r="P60" i="18"/>
  <c r="P60" i="12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H9" i="5"/>
  <c r="H9" i="14"/>
  <c r="H9" i="15"/>
  <c r="H9" i="16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K9" i="18"/>
  <c r="P19" i="18" s="1"/>
  <c r="R2" i="18"/>
  <c r="P17" i="18" l="1"/>
  <c r="P18" i="18"/>
  <c r="O17" i="18"/>
  <c r="O15" i="18"/>
  <c r="P16" i="18"/>
  <c r="O16" i="18"/>
  <c r="O14" i="18"/>
  <c r="P15" i="18"/>
  <c r="P14" i="18"/>
  <c r="O13" i="18"/>
  <c r="P12" i="18"/>
  <c r="P13" i="18"/>
  <c r="O12" i="18"/>
  <c r="L9" i="18"/>
  <c r="R6" i="18" l="1"/>
  <c r="R4" i="18"/>
  <c r="R5" i="18"/>
  <c r="N12" i="16"/>
  <c r="N11" i="16"/>
  <c r="K9" i="16"/>
  <c r="R2" i="16"/>
  <c r="N18" i="15"/>
  <c r="N17" i="15"/>
  <c r="N16" i="15"/>
  <c r="N15" i="15"/>
  <c r="N14" i="15"/>
  <c r="N13" i="15"/>
  <c r="N12" i="15"/>
  <c r="N11" i="15"/>
  <c r="K9" i="15"/>
  <c r="R2" i="15"/>
  <c r="N16" i="14"/>
  <c r="N15" i="14"/>
  <c r="N14" i="14"/>
  <c r="N13" i="14"/>
  <c r="N12" i="14"/>
  <c r="N11" i="14"/>
  <c r="K9" i="14"/>
  <c r="R2" i="14"/>
  <c r="N16" i="13"/>
  <c r="N15" i="13"/>
  <c r="N19" i="13"/>
  <c r="N18" i="13"/>
  <c r="N14" i="13"/>
  <c r="N13" i="13"/>
  <c r="N12" i="13"/>
  <c r="N17" i="13"/>
  <c r="N11" i="13"/>
  <c r="N20" i="13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9" i="12"/>
  <c r="N18" i="12"/>
  <c r="N17" i="12"/>
  <c r="N16" i="12"/>
  <c r="N15" i="12"/>
  <c r="N11" i="12"/>
  <c r="K9" i="12"/>
  <c r="R2" i="12"/>
  <c r="N20" i="5"/>
  <c r="N21" i="5"/>
  <c r="N22" i="5"/>
  <c r="N23" i="5"/>
  <c r="N11" i="5"/>
  <c r="N12" i="5"/>
  <c r="N13" i="5"/>
  <c r="N14" i="5"/>
  <c r="N15" i="5"/>
  <c r="N17" i="5"/>
  <c r="N18" i="5"/>
  <c r="N19" i="5"/>
  <c r="N16" i="5"/>
  <c r="P18" i="13" l="1"/>
  <c r="P18" i="15"/>
  <c r="P18" i="12"/>
  <c r="P19" i="12"/>
  <c r="P16" i="15"/>
  <c r="P17" i="15"/>
  <c r="P16" i="12"/>
  <c r="P17" i="12"/>
  <c r="P16" i="14"/>
  <c r="R8" i="18"/>
  <c r="P9" i="18" s="1"/>
  <c r="R9" i="18" s="1"/>
  <c r="P15" i="12"/>
  <c r="P14" i="15"/>
  <c r="P15" i="15"/>
  <c r="P14" i="14"/>
  <c r="P15" i="14"/>
  <c r="P17" i="13"/>
  <c r="P12" i="16"/>
  <c r="P12" i="15"/>
  <c r="P13" i="15"/>
  <c r="P13" i="14"/>
  <c r="O20" i="12"/>
  <c r="O15" i="13"/>
  <c r="O16" i="13"/>
  <c r="O21" i="12"/>
  <c r="L9" i="12"/>
  <c r="P11" i="12" s="1"/>
  <c r="O15" i="12"/>
  <c r="O11" i="12"/>
  <c r="O19" i="12"/>
  <c r="O17" i="13"/>
  <c r="O18" i="13"/>
  <c r="L9" i="14"/>
  <c r="P11" i="14" s="1"/>
  <c r="O13" i="14"/>
  <c r="O12" i="16"/>
  <c r="L9" i="16"/>
  <c r="P11" i="16" s="1"/>
  <c r="O11" i="16"/>
  <c r="O12" i="15"/>
  <c r="O16" i="15"/>
  <c r="O14" i="15"/>
  <c r="O18" i="15"/>
  <c r="O13" i="15"/>
  <c r="O17" i="15"/>
  <c r="L9" i="15"/>
  <c r="P11" i="15" s="1"/>
  <c r="O11" i="15"/>
  <c r="O15" i="15"/>
  <c r="L9" i="13"/>
  <c r="P20" i="13" s="1"/>
  <c r="O20" i="13"/>
  <c r="O12" i="13"/>
  <c r="O19" i="13"/>
  <c r="O14" i="14"/>
  <c r="O11" i="13"/>
  <c r="O14" i="13"/>
  <c r="O12" i="14"/>
  <c r="O16" i="14"/>
  <c r="O13" i="13"/>
  <c r="O11" i="14"/>
  <c r="O15" i="14"/>
  <c r="O18" i="12"/>
  <c r="O17" i="12"/>
  <c r="O16" i="12"/>
  <c r="R2" i="5"/>
  <c r="C4" i="11" s="1"/>
  <c r="K9" i="5"/>
  <c r="P22" i="5" l="1"/>
  <c r="P23" i="5"/>
  <c r="P20" i="5"/>
  <c r="P21" i="5"/>
  <c r="P19" i="13"/>
  <c r="P18" i="5"/>
  <c r="P19" i="5"/>
  <c r="P17" i="5"/>
  <c r="O19" i="5"/>
  <c r="R6" i="14"/>
  <c r="O23" i="5"/>
  <c r="O22" i="5"/>
  <c r="R5" i="15"/>
  <c r="O21" i="5"/>
  <c r="R4" i="15"/>
  <c r="R4" i="12"/>
  <c r="R5" i="12"/>
  <c r="R6" i="12"/>
  <c r="O20" i="5"/>
  <c r="O18" i="5"/>
  <c r="O17" i="5"/>
  <c r="O14" i="5"/>
  <c r="O15" i="5"/>
  <c r="O13" i="5"/>
  <c r="O11" i="5"/>
  <c r="O12" i="5"/>
  <c r="O16" i="5"/>
  <c r="L9" i="5"/>
  <c r="P11" i="5" l="1"/>
  <c r="R6" i="16"/>
  <c r="R6" i="15"/>
  <c r="R6" i="13"/>
  <c r="R4" i="14"/>
  <c r="R5" i="16"/>
  <c r="R4" i="13"/>
  <c r="R4" i="16"/>
  <c r="R8" i="15"/>
  <c r="P9" i="15" s="1"/>
  <c r="R9" i="15" s="1"/>
  <c r="R8" i="12"/>
  <c r="P9" i="12" s="1"/>
  <c r="R9" i="12" s="1"/>
  <c r="R8" i="13" l="1"/>
  <c r="P9" i="13" s="1"/>
  <c r="R9" i="13" s="1"/>
  <c r="R8" i="14"/>
  <c r="P9" i="14" s="1"/>
  <c r="R9" i="14" s="1"/>
  <c r="R8" i="16"/>
  <c r="P9" i="16" s="1"/>
  <c r="R9" i="16" s="1"/>
  <c r="R4" i="5"/>
  <c r="C5" i="11" s="1"/>
  <c r="C6" i="1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<sst xmlns="http://schemas.openxmlformats.org/spreadsheetml/2006/main" count="924" uniqueCount="240">
  <si>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</si>
  <si>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</si>
  <si>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</si>
  <si>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</si>
  <si>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</si>
  <si>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</si>
  <si>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</si>
  <si>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</si>
  <si>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</si>
  <si>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</si>
  <si>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</si>
  <si>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</si>
  <si>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</si>
  <si>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</si>
  <si>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</si>
  <si>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</si>
  <si>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</si>
  <si>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</si>
  <si>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</si>
  <si>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</si>
  <si>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</si>
  <si>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</si>
  <si>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</si>
  <si>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</si>
  <si>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</si>
  <si>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</si>
  <si>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</si>
  <si>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</si>
  <si>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</si>
  <si>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</si>
  <si>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</si>
  <si>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</si>
  <si>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</si>
  <si>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</si>
  <si>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</si>
  <si>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</si>
  <si>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</si>
  <si>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</si>
  <si>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</si>
  <si>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</si>
  <si>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</si>
  <si>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</si>
  <si>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</si>
  <si>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</si>
  <si>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</si>
  <si>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</si>
  <si>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</si>
  <si>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Закиров</t>
  </si>
  <si>
    <t>Рафисович</t>
  </si>
  <si>
    <t>Янис</t>
  </si>
  <si>
    <t>Миннигалеева</t>
  </si>
  <si>
    <t>Эмилия</t>
  </si>
  <si>
    <t>Кашапова</t>
  </si>
  <si>
    <t>Милена</t>
  </si>
  <si>
    <t>Низаметдинов</t>
  </si>
  <si>
    <t>Дамир</t>
  </si>
  <si>
    <t>Орлова</t>
  </si>
  <si>
    <t>Диана</t>
  </si>
  <si>
    <t>Фаррахова</t>
  </si>
  <si>
    <t>Аделина</t>
  </si>
  <si>
    <t>нет</t>
  </si>
  <si>
    <t>Ранжированный список участников школьного этапа всероссийской олимпиады школьников 
по  в 4 классах в 2025-2026 учебном году</t>
  </si>
  <si>
    <t>15.02.2012</t>
  </si>
  <si>
    <t>19.12.2011</t>
  </si>
  <si>
    <t>06.08.2012</t>
  </si>
  <si>
    <t>Ильдарович</t>
  </si>
  <si>
    <t>28.04.2012</t>
  </si>
  <si>
    <t>Дмитриевна</t>
  </si>
  <si>
    <t>19.01.2012</t>
  </si>
  <si>
    <t>Рафаиловна</t>
  </si>
  <si>
    <t>18.12.2011</t>
  </si>
  <si>
    <t>Никифорова Александра Ивановна</t>
  </si>
  <si>
    <t>Тухватуллина</t>
  </si>
  <si>
    <t>Эвелина</t>
  </si>
  <si>
    <t>Эдуардовна</t>
  </si>
  <si>
    <t>16.12.2012</t>
  </si>
  <si>
    <t>Базитова</t>
  </si>
  <si>
    <t>Айлин</t>
  </si>
  <si>
    <t>Айратовна</t>
  </si>
  <si>
    <t>02.12.2012</t>
  </si>
  <si>
    <t>Ранжированный список участников школьного этапа всероссийской олимпиады школьников 
по  в 6 классах в 2025-2026 учебном году</t>
  </si>
  <si>
    <t>Ранжированный список участников школьного этапа всероссийской олимпиады школьников 
по биологии в 5 классах в 2025-2026 учебном году</t>
  </si>
  <si>
    <t>биология</t>
  </si>
  <si>
    <t>09.10.2025</t>
  </si>
  <si>
    <t>Тимур</t>
  </si>
  <si>
    <t>sbi25532/edu023337/5/w3zrvqz5</t>
  </si>
  <si>
    <t>Ранжированный список участников школьного этапа всероссийской олимпиады школьников 
по биологии в 7 классах в 2025-2026 учебном году</t>
  </si>
  <si>
    <t>10.10.2025</t>
  </si>
  <si>
    <t>sbi25732/edu023337/7/q9zgrr63</t>
  </si>
  <si>
    <t>sbi25732/edu023337/7/37z52w64</t>
  </si>
  <si>
    <t>sbi25732/edu023337/7/8g675564</t>
  </si>
  <si>
    <t>sbi25732/edu023337/7/8g675642</t>
  </si>
  <si>
    <t>sbi25732/edu023337/7/3wz82gz4</t>
  </si>
  <si>
    <t>победитель</t>
  </si>
  <si>
    <t>sbi25732/edu023337/7/37z5rw64</t>
  </si>
  <si>
    <t>sbi25732/edu023337/7/wv62w5z7</t>
  </si>
  <si>
    <t>Сардина</t>
  </si>
  <si>
    <t>Ульяна</t>
  </si>
  <si>
    <t>sbi25732/edu023337/7/8vz4wr69</t>
  </si>
  <si>
    <t>sbi25732/edu023337/7/wv625z73</t>
  </si>
  <si>
    <t>Тябина</t>
  </si>
  <si>
    <t>Валерия</t>
  </si>
  <si>
    <t>sbi25732/edu023337/7/q9zgr637</t>
  </si>
  <si>
    <t>участник</t>
  </si>
  <si>
    <t>02.06.2012</t>
  </si>
  <si>
    <t>Александровна</t>
  </si>
  <si>
    <t>07.06.2012</t>
  </si>
  <si>
    <t>Ченакаев</t>
  </si>
  <si>
    <t>Ансар</t>
  </si>
  <si>
    <t>29.04.2015</t>
  </si>
  <si>
    <t>МБОУ "ТГ №11"</t>
  </si>
  <si>
    <t>5Б</t>
  </si>
  <si>
    <t>sbi25532/edu023337/5/2qzq2g63</t>
  </si>
  <si>
    <t>sbi25532/edu023337/5/w3zrq65g</t>
  </si>
  <si>
    <t>Тарасов</t>
  </si>
  <si>
    <t>Демид</t>
  </si>
  <si>
    <t>Сергеевич</t>
  </si>
  <si>
    <t>01.05.2014</t>
  </si>
  <si>
    <t>sbi25532/edu023337/5/8g67q564</t>
  </si>
  <si>
    <t>Малашенков</t>
  </si>
  <si>
    <t>Егор</t>
  </si>
  <si>
    <t>Алексеевич</t>
  </si>
  <si>
    <t>5А</t>
  </si>
  <si>
    <t>sbi25532/edu023337/5/w3zr9q65</t>
  </si>
  <si>
    <t>Хайруллин</t>
  </si>
  <si>
    <t>Руслан</t>
  </si>
  <si>
    <t>sbi25532/edu023337/5/8g675564</t>
  </si>
  <si>
    <t>Ефремова</t>
  </si>
  <si>
    <t>Мария</t>
  </si>
  <si>
    <t>Андреевна</t>
  </si>
  <si>
    <t>08.09.2014</t>
  </si>
  <si>
    <t>sbi25532/edu023337/5/8vz4rz9g</t>
  </si>
  <si>
    <t>Инсапова</t>
  </si>
  <si>
    <t>Амалия</t>
  </si>
  <si>
    <t>Марселевна</t>
  </si>
  <si>
    <t>sbi25532/edu023337/5/q9zgrr63</t>
  </si>
  <si>
    <t>Дильмухаметова</t>
  </si>
  <si>
    <t>Ильмира</t>
  </si>
  <si>
    <t>Ильдаровна</t>
  </si>
  <si>
    <t>sbi25532/edu023337/5/8vz43r69</t>
  </si>
  <si>
    <t>Акимов</t>
  </si>
  <si>
    <t>Всеволод</t>
  </si>
  <si>
    <t>Вячеславович</t>
  </si>
  <si>
    <t>04.02.2014</t>
  </si>
  <si>
    <t>sbi25532/edu023337/5/q9zgwrz3</t>
  </si>
  <si>
    <t>Шаяхметова</t>
  </si>
  <si>
    <t>Алия</t>
  </si>
  <si>
    <t>Наилевна</t>
  </si>
  <si>
    <t>sbi25532/edu023337/5/wv62r567</t>
  </si>
  <si>
    <t>Матеева</t>
  </si>
  <si>
    <t>Арина</t>
  </si>
  <si>
    <t>15.11.2014</t>
  </si>
  <si>
    <t>sbi25532/edu023337/5/2qzqgz38</t>
  </si>
  <si>
    <t>Назаров</t>
  </si>
  <si>
    <t>Кирилл</t>
  </si>
  <si>
    <t>Павлович</t>
  </si>
  <si>
    <t>sbi25532/edu023337/5/37z5rw64</t>
  </si>
  <si>
    <t>Кречетова</t>
  </si>
  <si>
    <t>Юлия</t>
  </si>
  <si>
    <t>Сергеевна</t>
  </si>
  <si>
    <t>20.11.2014</t>
  </si>
  <si>
    <t>Халикова Светлана Рифкатовна</t>
  </si>
  <si>
    <t>призёр</t>
  </si>
  <si>
    <t>Ранжированный список участников школьного этапа всероссийской олимпиады школьников 
по биологии в 8 классах в 2025-2026 учебном году</t>
  </si>
  <si>
    <t>sbi25832/edu023337/8/2qzq9gz3</t>
  </si>
  <si>
    <t>Закирова</t>
  </si>
  <si>
    <t>Алина</t>
  </si>
  <si>
    <t>Альбертовна</t>
  </si>
  <si>
    <t>8Б</t>
  </si>
  <si>
    <t>sbi25832/edu023337/8/9wz9gqz4</t>
  </si>
  <si>
    <t>Сайфулин</t>
  </si>
  <si>
    <t>Абдуррахман</t>
  </si>
  <si>
    <t>Эрикович</t>
  </si>
  <si>
    <t>sbi25832/edu023337/8/qrzw38z2</t>
  </si>
  <si>
    <t>Рубцова</t>
  </si>
  <si>
    <t>Анастасия</t>
  </si>
  <si>
    <t>Ивановна</t>
  </si>
  <si>
    <t>sbi25832/edu023337/8/gr63v4z5</t>
  </si>
  <si>
    <t>Макулова</t>
  </si>
  <si>
    <t>Руслановна</t>
  </si>
  <si>
    <t>sbi25832/edu023337/8/9wz9qz45</t>
  </si>
  <si>
    <t>Маннанов</t>
  </si>
  <si>
    <t>Ильнур</t>
  </si>
  <si>
    <t>Ильгамович</t>
  </si>
  <si>
    <t>sbi25832/edu023337/8/wv62w5z7</t>
  </si>
  <si>
    <t>Галиева</t>
  </si>
  <si>
    <t>Ильвина</t>
  </si>
  <si>
    <t>Ранжированный список участников школьного этапа всероссийской олимпиады школьников 
по биологии в 9 классах в 2025-2026 учебном году</t>
  </si>
  <si>
    <t>sbi25932/edu023337/9/3wz82gz4</t>
  </si>
  <si>
    <t>Хасанов</t>
  </si>
  <si>
    <t>Вадим</t>
  </si>
  <si>
    <t>Рустамович</t>
  </si>
  <si>
    <t>9Б</t>
  </si>
  <si>
    <t xml:space="preserve">Салимова </t>
  </si>
  <si>
    <t>Алсу</t>
  </si>
  <si>
    <t>Раисовна</t>
  </si>
  <si>
    <t>9А</t>
  </si>
  <si>
    <t>sbi25932/edu023337/9/w3zr2qz5</t>
  </si>
  <si>
    <t>Ибядуллин</t>
  </si>
  <si>
    <t>Вадимович</t>
  </si>
  <si>
    <t>sbi25932/edu023337/9/3wz8g648</t>
  </si>
  <si>
    <t>Досумбетова</t>
  </si>
  <si>
    <t>Азалия</t>
  </si>
  <si>
    <t>Алмазовна</t>
  </si>
  <si>
    <t>sbi25932/edu023337/9/2qzq5gz3</t>
  </si>
  <si>
    <t>Газизова</t>
  </si>
  <si>
    <t>Эльза</t>
  </si>
  <si>
    <t>sbi25932/edu023337/9/gr63v4z5</t>
  </si>
  <si>
    <t>Агадуллина</t>
  </si>
  <si>
    <t>Лилия</t>
  </si>
  <si>
    <t>Данисовна</t>
  </si>
  <si>
    <t>sbi25932/edu023337/9/8g67r5z4</t>
  </si>
  <si>
    <t>Гибадуллина</t>
  </si>
  <si>
    <t>Вилена</t>
  </si>
  <si>
    <t>Тагировна</t>
  </si>
  <si>
    <t>sbi25932/edu023337/9/w3zrq65g</t>
  </si>
  <si>
    <t>Зачепа</t>
  </si>
  <si>
    <t>Ксения</t>
  </si>
  <si>
    <t>Константиновна</t>
  </si>
  <si>
    <t>sbi25932/edu023337/9/2qzq8g63</t>
  </si>
  <si>
    <t>sbi251032/edu023337/10/9wz93qz4</t>
  </si>
  <si>
    <t>Ранжированный список участников школьного этапа всероссийской олимпиады школьников 
по биологии в 10 классах в 2025-2026 учебном году</t>
  </si>
  <si>
    <t>sbi251032/edu023337/10/wv625z73</t>
  </si>
  <si>
    <t>Алымова</t>
  </si>
  <si>
    <t>Дарья</t>
  </si>
  <si>
    <t>Ильнурович</t>
  </si>
  <si>
    <t>18.09.2014</t>
  </si>
  <si>
    <t>24.07.2014</t>
  </si>
  <si>
    <t>27.03.2015</t>
  </si>
  <si>
    <t>28.05.2013</t>
  </si>
  <si>
    <t>28.10.2014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</si>
  <si>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</si>
  <si>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</si>
  <si>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</si>
  <si>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22.05.2009</t>
  </si>
  <si>
    <t>14.07.2011</t>
  </si>
  <si>
    <t>19.07.2011</t>
  </si>
  <si>
    <t>01.09.2011</t>
  </si>
  <si>
    <t>БИОЛОГИЯ</t>
  </si>
  <si>
    <t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</si>
</sst>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61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6" t="s">
        <v>24</v>
      </c>
      <c r="D9" s="66"/>
      <c r="E9" s="14"/>
      <c r="G9" s="18" t="s">
        <v>42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 t="s">
        <v>43</v>
      </c>
      <c r="K11" s="38"/>
      <c r="L11" s="39"/>
      <c r="M11" s="40"/>
      <c r="N11" s="31"/>
      <c r="O11" s="31"/>
      <c r="P11" s="41"/>
      <c r="Q11" s="37"/>
      <c r="R11" s="43" t="s">
        <v>44</v>
      </c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 t="s">
        <v>43</v>
      </c>
      <c r="K12" s="38"/>
      <c r="L12" s="39"/>
      <c r="M12" s="40"/>
      <c r="N12" s="31" t="str">
        <f t="shared" ref="N12:N60" si="0">IF(M12="","",M12/$E$9)</f>
        <v/>
      </c>
      <c r="O12" s="31" t="str">
        <f t="shared" ref="O12:O60" si="1">IF(M12="","",M12/$K$9)</f>
        <v/>
      </c>
      <c r="P12" s="41" t="str">
        <f t="shared" ref="P12:P59" si="2">IF(M12="","",IF($K$9=M12,$L$9,IF(M12&gt;=$H$9,"призер","участник")))</f>
        <v/>
      </c>
      <c r="Q12" s="37"/>
      <c r="R12" s="43" t="s">
        <v>44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37" t="s">
        <v>43</v>
      </c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 t="s">
        <v>44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 t="s">
        <v>43</v>
      </c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 t="s">
        <v>44</v>
      </c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 t="s">
        <v>43</v>
      </c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 t="s">
        <v>44</v>
      </c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 t="s">
        <v>43</v>
      </c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 t="s">
        <v>44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 t="s">
        <v>43</v>
      </c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 t="s">
        <v>44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 t="s">
        <v>43</v>
      </c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 t="s">
        <v>44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 t="s">
        <v>43</v>
      </c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 t="s">
        <v>44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 t="s">
        <v>43</v>
      </c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 t="s">
        <v>44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 t="s">
        <v>43</v>
      </c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 t="s">
        <v>44</v>
      </c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 t="s">
        <v>43</v>
      </c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 t="s">
        <v>44</v>
      </c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:C5">
    <cfRule type="expression" dxfId="20" priority="3" stopIfTrue="1">
      <formula>ISBLANK(C4)</formula>
    </cfRule>
  </conditionalFormatting>
  <conditionalFormatting sqref="C8">
    <cfRule type="expression" dxfId="19" priority="2" stopIfTrue="1">
      <formula>ISBLANK(C8)</formula>
    </cfRule>
  </conditionalFormatting>
  <conditionalFormatting sqref="E9">
    <cfRule type="expression" dxfId="1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opLeftCell="A7" zoomScaleNormal="100" workbookViewId="0">
      <selection activeCell="N27" sqref="N2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81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COUNTA(M11:M23)</f>
        <v>13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82</v>
      </c>
      <c r="E4" s="16" t="s">
        <v>21</v>
      </c>
      <c r="F4" s="17"/>
      <c r="Q4" s="18" t="s">
        <v>33</v>
      </c>
      <c r="R4" s="19">
        <f>COUNTIF(P11:P23,"победитель")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COUNTIF(P11:P23,"участник")</f>
        <v>8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83</v>
      </c>
      <c r="F8" s="17"/>
      <c r="M8" s="52"/>
      <c r="Q8" s="22" t="s">
        <v>31</v>
      </c>
      <c r="R8" s="21">
        <f>(R4+R5)/R2</f>
        <v>0.38461538461538464</v>
      </c>
    </row>
    <row r="9" spans="1:21" x14ac:dyDescent="0.25">
      <c r="C9" s="66" t="s">
        <v>24</v>
      </c>
      <c r="D9" s="66"/>
      <c r="E9" s="14">
        <v>25</v>
      </c>
      <c r="G9" s="18" t="s">
        <v>42</v>
      </c>
      <c r="H9" s="56">
        <f>E9/2</f>
        <v>12.5</v>
      </c>
      <c r="J9" s="23" t="s">
        <v>13</v>
      </c>
      <c r="K9" s="24">
        <f>MAX(M11:M23)</f>
        <v>13</v>
      </c>
      <c r="L9" s="25" t="str">
        <f>IF(K9*100/E9&gt;=50,"победитель","участник")</f>
        <v>победитель</v>
      </c>
      <c r="M9" s="52"/>
      <c r="P9" s="26">
        <f>R8-45%</f>
        <v>-6.5384615384615374E-2</v>
      </c>
      <c r="Q9" s="18" t="s">
        <v>26</v>
      </c>
      <c r="R9" s="27">
        <f>IF((R2*P9)&gt;0,(R2*P9),0)</f>
        <v>0</v>
      </c>
    </row>
    <row r="10" spans="1:21" ht="90.75" thickBot="1" x14ac:dyDescent="0.3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thickBot="1" x14ac:dyDescent="0.25">
      <c r="A11" s="28">
        <v>2</v>
      </c>
      <c r="B11" s="51" t="s">
        <v>12</v>
      </c>
      <c r="C11" s="34" t="s">
        <v>107</v>
      </c>
      <c r="D11" s="34" t="s">
        <v>108</v>
      </c>
      <c r="E11" s="34" t="s">
        <v>65</v>
      </c>
      <c r="F11" s="35" t="s">
        <v>109</v>
      </c>
      <c r="G11" s="36" t="s">
        <v>45</v>
      </c>
      <c r="H11" s="36" t="s">
        <v>60</v>
      </c>
      <c r="I11" s="37" t="s">
        <v>60</v>
      </c>
      <c r="J11" s="37" t="s">
        <v>110</v>
      </c>
      <c r="K11" s="38" t="s">
        <v>111</v>
      </c>
      <c r="L11" s="59" t="s">
        <v>112</v>
      </c>
      <c r="M11" s="40">
        <v>13</v>
      </c>
      <c r="N11" s="31">
        <f>IF(M11="","",M11/$E$9)</f>
        <v>0.52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161</v>
      </c>
      <c r="R11" s="43" t="s">
        <v>110</v>
      </c>
    </row>
    <row r="12" spans="1:21" s="32" customFormat="1" ht="12.95" customHeight="1" x14ac:dyDescent="0.2">
      <c r="A12" s="28">
        <v>3</v>
      </c>
      <c r="B12" s="51" t="s">
        <v>12</v>
      </c>
      <c r="C12" s="34" t="s">
        <v>114</v>
      </c>
      <c r="D12" s="34" t="s">
        <v>115</v>
      </c>
      <c r="E12" s="34" t="s">
        <v>116</v>
      </c>
      <c r="F12" s="44" t="s">
        <v>117</v>
      </c>
      <c r="G12" s="36" t="s">
        <v>45</v>
      </c>
      <c r="H12" s="36" t="s">
        <v>60</v>
      </c>
      <c r="I12" s="45" t="s">
        <v>60</v>
      </c>
      <c r="J12" s="37" t="s">
        <v>110</v>
      </c>
      <c r="K12" s="46" t="s">
        <v>122</v>
      </c>
      <c r="L12" s="39" t="s">
        <v>113</v>
      </c>
      <c r="M12" s="40">
        <v>8.5</v>
      </c>
      <c r="N12" s="31">
        <f>IF(M12="","",M12/$E$9)</f>
        <v>0.34</v>
      </c>
      <c r="O12" s="31">
        <f>IF(M12="","",M12/$K$9)</f>
        <v>0.65384615384615385</v>
      </c>
      <c r="P12" s="41" t="s">
        <v>162</v>
      </c>
      <c r="Q12" s="37" t="s">
        <v>161</v>
      </c>
      <c r="R12" s="43" t="s">
        <v>110</v>
      </c>
    </row>
    <row r="13" spans="1:21" x14ac:dyDescent="0.25">
      <c r="A13" s="28">
        <v>4</v>
      </c>
      <c r="B13" s="51" t="s">
        <v>12</v>
      </c>
      <c r="C13" s="34" t="s">
        <v>119</v>
      </c>
      <c r="D13" s="34" t="s">
        <v>120</v>
      </c>
      <c r="E13" s="34" t="s">
        <v>121</v>
      </c>
      <c r="F13" s="35" t="s">
        <v>227</v>
      </c>
      <c r="G13" s="36" t="s">
        <v>45</v>
      </c>
      <c r="H13" s="36" t="s">
        <v>60</v>
      </c>
      <c r="I13" s="37" t="s">
        <v>60</v>
      </c>
      <c r="J13" s="37" t="s">
        <v>110</v>
      </c>
      <c r="K13" s="38" t="s">
        <v>122</v>
      </c>
      <c r="L13" s="39" t="s">
        <v>118</v>
      </c>
      <c r="M13" s="40">
        <v>8.1</v>
      </c>
      <c r="N13" s="31">
        <f>IF(M13="","",M13/$E$9)</f>
        <v>0.32400000000000001</v>
      </c>
      <c r="O13" s="31">
        <f>IF(M13="","",M13/$K$9)</f>
        <v>0.62307692307692308</v>
      </c>
      <c r="P13" s="41" t="s">
        <v>162</v>
      </c>
      <c r="Q13" s="37" t="s">
        <v>161</v>
      </c>
      <c r="R13" s="43" t="s">
        <v>110</v>
      </c>
    </row>
    <row r="14" spans="1:21" x14ac:dyDescent="0.25">
      <c r="A14" s="28">
        <v>5</v>
      </c>
      <c r="B14" s="51" t="s">
        <v>12</v>
      </c>
      <c r="C14" s="34" t="s">
        <v>124</v>
      </c>
      <c r="D14" s="34" t="s">
        <v>125</v>
      </c>
      <c r="E14" s="34" t="s">
        <v>65</v>
      </c>
      <c r="F14" s="35" t="s">
        <v>226</v>
      </c>
      <c r="G14" s="36" t="s">
        <v>45</v>
      </c>
      <c r="H14" s="36" t="s">
        <v>60</v>
      </c>
      <c r="I14" s="45" t="s">
        <v>60</v>
      </c>
      <c r="J14" s="37" t="s">
        <v>110</v>
      </c>
      <c r="K14" s="38" t="s">
        <v>122</v>
      </c>
      <c r="L14" s="39" t="s">
        <v>123</v>
      </c>
      <c r="M14" s="40">
        <v>8.1</v>
      </c>
      <c r="N14" s="31">
        <f>IF(M14="","",M14/$E$9)</f>
        <v>0.32400000000000001</v>
      </c>
      <c r="O14" s="31">
        <f>IF(M14="","",M14/$K$9)</f>
        <v>0.62307692307692308</v>
      </c>
      <c r="P14" s="41" t="s">
        <v>162</v>
      </c>
      <c r="Q14" s="37" t="s">
        <v>161</v>
      </c>
      <c r="R14" s="43" t="s">
        <v>110</v>
      </c>
    </row>
    <row r="15" spans="1:21" x14ac:dyDescent="0.25">
      <c r="A15" s="28">
        <v>6</v>
      </c>
      <c r="B15" s="51" t="s">
        <v>12</v>
      </c>
      <c r="C15" s="34" t="s">
        <v>127</v>
      </c>
      <c r="D15" s="34" t="s">
        <v>128</v>
      </c>
      <c r="E15" s="34" t="s">
        <v>129</v>
      </c>
      <c r="F15" s="35" t="s">
        <v>130</v>
      </c>
      <c r="G15" s="36" t="s">
        <v>45</v>
      </c>
      <c r="H15" s="36" t="s">
        <v>60</v>
      </c>
      <c r="I15" s="37" t="s">
        <v>60</v>
      </c>
      <c r="J15" s="37" t="s">
        <v>110</v>
      </c>
      <c r="K15" s="38" t="s">
        <v>111</v>
      </c>
      <c r="L15" s="39" t="s">
        <v>126</v>
      </c>
      <c r="M15" s="40">
        <v>7.5</v>
      </c>
      <c r="N15" s="31">
        <f>IF(M15="","",M15/$E$9)</f>
        <v>0.3</v>
      </c>
      <c r="O15" s="31">
        <f>IF(M15="","",M15/$K$9)</f>
        <v>0.57692307692307687</v>
      </c>
      <c r="P15" s="41" t="s">
        <v>162</v>
      </c>
      <c r="Q15" s="37" t="s">
        <v>161</v>
      </c>
      <c r="R15" s="43" t="s">
        <v>110</v>
      </c>
    </row>
    <row r="16" spans="1:21" ht="15" customHeight="1" x14ac:dyDescent="0.25">
      <c r="A16" s="28">
        <v>1</v>
      </c>
      <c r="B16" s="51" t="s">
        <v>12</v>
      </c>
      <c r="C16" s="34" t="s">
        <v>47</v>
      </c>
      <c r="D16" s="34" t="s">
        <v>84</v>
      </c>
      <c r="E16" s="34" t="s">
        <v>48</v>
      </c>
      <c r="F16" s="35" t="s">
        <v>230</v>
      </c>
      <c r="G16" s="36" t="s">
        <v>45</v>
      </c>
      <c r="H16" s="36" t="s">
        <v>60</v>
      </c>
      <c r="I16" s="37" t="s">
        <v>60</v>
      </c>
      <c r="J16" s="37" t="s">
        <v>43</v>
      </c>
      <c r="K16" s="38">
        <v>5</v>
      </c>
      <c r="L16" s="61" t="s">
        <v>85</v>
      </c>
      <c r="M16" s="40">
        <v>7</v>
      </c>
      <c r="N16" s="31">
        <f>IF(M16="","",M16/$E$9)</f>
        <v>0.28000000000000003</v>
      </c>
      <c r="O16" s="31">
        <f>IF(M16="","",M16/$K$9)</f>
        <v>0.53846153846153844</v>
      </c>
      <c r="P16" s="41" t="s">
        <v>103</v>
      </c>
      <c r="Q16" s="37" t="s">
        <v>71</v>
      </c>
      <c r="R16" s="43" t="s">
        <v>44</v>
      </c>
    </row>
    <row r="17" spans="1:18" x14ac:dyDescent="0.25">
      <c r="A17" s="28">
        <v>7</v>
      </c>
      <c r="B17" s="51" t="s">
        <v>12</v>
      </c>
      <c r="C17" s="34" t="s">
        <v>132</v>
      </c>
      <c r="D17" s="34" t="s">
        <v>133</v>
      </c>
      <c r="E17" s="34" t="s">
        <v>134</v>
      </c>
      <c r="F17" s="35" t="s">
        <v>228</v>
      </c>
      <c r="G17" s="36" t="s">
        <v>45</v>
      </c>
      <c r="H17" s="36" t="s">
        <v>60</v>
      </c>
      <c r="I17" s="45" t="s">
        <v>60</v>
      </c>
      <c r="J17" s="37" t="s">
        <v>110</v>
      </c>
      <c r="K17" s="38" t="s">
        <v>122</v>
      </c>
      <c r="L17" s="39" t="s">
        <v>131</v>
      </c>
      <c r="M17" s="40">
        <v>7</v>
      </c>
      <c r="N17" s="31">
        <f>IF(M17="","",M17/$E$9)</f>
        <v>0.28000000000000003</v>
      </c>
      <c r="O17" s="31">
        <f>IF(M17="","",M17/$K$9)</f>
        <v>0.53846153846153844</v>
      </c>
      <c r="P17" s="41" t="str">
        <f>IF(M17="","",IF($K$9=M17,$L$9,IF(M17&gt;=$H$9,"призер","участник")))</f>
        <v>участник</v>
      </c>
      <c r="Q17" s="37" t="s">
        <v>161</v>
      </c>
      <c r="R17" s="43" t="s">
        <v>110</v>
      </c>
    </row>
    <row r="18" spans="1:18" x14ac:dyDescent="0.25">
      <c r="A18" s="28">
        <v>8</v>
      </c>
      <c r="B18" s="51" t="s">
        <v>12</v>
      </c>
      <c r="C18" s="34" t="s">
        <v>136</v>
      </c>
      <c r="D18" s="34" t="s">
        <v>137</v>
      </c>
      <c r="E18" s="34" t="s">
        <v>138</v>
      </c>
      <c r="F18" s="35" t="s">
        <v>117</v>
      </c>
      <c r="G18" s="36" t="s">
        <v>45</v>
      </c>
      <c r="H18" s="36" t="s">
        <v>60</v>
      </c>
      <c r="I18" s="37" t="s">
        <v>60</v>
      </c>
      <c r="J18" s="37" t="s">
        <v>110</v>
      </c>
      <c r="K18" s="38" t="s">
        <v>122</v>
      </c>
      <c r="L18" s="39" t="s">
        <v>135</v>
      </c>
      <c r="M18" s="40">
        <v>6.5</v>
      </c>
      <c r="N18" s="31">
        <f>IF(M18="","",M18/$E$9)</f>
        <v>0.26</v>
      </c>
      <c r="O18" s="31">
        <f>IF(M18="","",M18/$K$9)</f>
        <v>0.5</v>
      </c>
      <c r="P18" s="41" t="str">
        <f>IF(M18="","",IF($K$9=M18,$L$9,IF(M18&gt;=$H$9,"призер","участник")))</f>
        <v>участник</v>
      </c>
      <c r="Q18" s="37" t="s">
        <v>161</v>
      </c>
      <c r="R18" s="43" t="s">
        <v>110</v>
      </c>
    </row>
    <row r="19" spans="1:18" x14ac:dyDescent="0.25">
      <c r="A19" s="28">
        <v>9</v>
      </c>
      <c r="B19" s="51" t="s">
        <v>12</v>
      </c>
      <c r="C19" s="34" t="s">
        <v>140</v>
      </c>
      <c r="D19" s="34" t="s">
        <v>141</v>
      </c>
      <c r="E19" s="34" t="s">
        <v>142</v>
      </c>
      <c r="F19" s="35" t="s">
        <v>143</v>
      </c>
      <c r="G19" s="36" t="s">
        <v>45</v>
      </c>
      <c r="H19" s="36" t="s">
        <v>60</v>
      </c>
      <c r="I19" s="45" t="s">
        <v>60</v>
      </c>
      <c r="J19" s="37" t="s">
        <v>110</v>
      </c>
      <c r="K19" s="38" t="s">
        <v>122</v>
      </c>
      <c r="L19" s="39" t="s">
        <v>139</v>
      </c>
      <c r="M19" s="40">
        <v>5.2</v>
      </c>
      <c r="N19" s="31">
        <f>IF(M19="","",M19/$E$9)</f>
        <v>0.20800000000000002</v>
      </c>
      <c r="O19" s="31">
        <f>IF(M19="","",M19/$K$9)</f>
        <v>0.4</v>
      </c>
      <c r="P19" s="41" t="str">
        <f>IF(M19="","",IF($K$9=M19,$L$9,IF(M19&gt;=$H$9,"призер","участник")))</f>
        <v>участник</v>
      </c>
      <c r="Q19" s="37" t="s">
        <v>161</v>
      </c>
      <c r="R19" s="43" t="s">
        <v>110</v>
      </c>
    </row>
    <row r="20" spans="1:18" x14ac:dyDescent="0.25">
      <c r="A20" s="28">
        <v>10</v>
      </c>
      <c r="B20" s="51" t="s">
        <v>12</v>
      </c>
      <c r="C20" s="34" t="s">
        <v>145</v>
      </c>
      <c r="D20" s="34" t="s">
        <v>146</v>
      </c>
      <c r="E20" s="34" t="s">
        <v>147</v>
      </c>
      <c r="F20" s="35" t="s">
        <v>130</v>
      </c>
      <c r="G20" s="36" t="s">
        <v>45</v>
      </c>
      <c r="H20" s="36" t="s">
        <v>60</v>
      </c>
      <c r="I20" s="37" t="s">
        <v>60</v>
      </c>
      <c r="J20" s="37" t="s">
        <v>110</v>
      </c>
      <c r="K20" s="38" t="s">
        <v>122</v>
      </c>
      <c r="L20" s="39" t="s">
        <v>144</v>
      </c>
      <c r="M20" s="40">
        <v>5</v>
      </c>
      <c r="N20" s="31">
        <f>IF(M20="","",M20/$E$9)</f>
        <v>0.2</v>
      </c>
      <c r="O20" s="31">
        <f>IF(M20="","",M20/$K$9)</f>
        <v>0.38461538461538464</v>
      </c>
      <c r="P20" s="41" t="str">
        <f>IF(M20="","",IF($K$9=M20,$L$9,IF(M20&gt;=$H$9,"призер","участник")))</f>
        <v>участник</v>
      </c>
      <c r="Q20" s="37" t="s">
        <v>161</v>
      </c>
      <c r="R20" s="43" t="s">
        <v>110</v>
      </c>
    </row>
    <row r="21" spans="1:18" x14ac:dyDescent="0.25">
      <c r="A21" s="28">
        <v>11</v>
      </c>
      <c r="B21" s="51" t="s">
        <v>12</v>
      </c>
      <c r="C21" s="34" t="s">
        <v>149</v>
      </c>
      <c r="D21" s="34" t="s">
        <v>150</v>
      </c>
      <c r="E21" s="34" t="s">
        <v>129</v>
      </c>
      <c r="F21" s="35" t="s">
        <v>151</v>
      </c>
      <c r="G21" s="36" t="s">
        <v>45</v>
      </c>
      <c r="H21" s="36" t="s">
        <v>60</v>
      </c>
      <c r="I21" s="45" t="s">
        <v>60</v>
      </c>
      <c r="J21" s="37" t="s">
        <v>110</v>
      </c>
      <c r="K21" s="38" t="s">
        <v>122</v>
      </c>
      <c r="L21" s="39" t="s">
        <v>148</v>
      </c>
      <c r="M21" s="40">
        <v>4.7</v>
      </c>
      <c r="N21" s="31">
        <f>IF(M21="","",M21/$E$9)</f>
        <v>0.188</v>
      </c>
      <c r="O21" s="31">
        <f>IF(M21="","",M21/$K$9)</f>
        <v>0.36153846153846153</v>
      </c>
      <c r="P21" s="41" t="str">
        <f>IF(M21="","",IF($K$9=M21,$L$9,IF(M21&gt;=$H$9,"призер","участник")))</f>
        <v>участник</v>
      </c>
      <c r="Q21" s="37" t="s">
        <v>161</v>
      </c>
      <c r="R21" s="43" t="s">
        <v>110</v>
      </c>
    </row>
    <row r="22" spans="1:18" x14ac:dyDescent="0.25">
      <c r="A22" s="28">
        <v>12</v>
      </c>
      <c r="B22" s="51" t="s">
        <v>12</v>
      </c>
      <c r="C22" s="34" t="s">
        <v>153</v>
      </c>
      <c r="D22" s="34" t="s">
        <v>154</v>
      </c>
      <c r="E22" s="34" t="s">
        <v>155</v>
      </c>
      <c r="F22" s="35" t="s">
        <v>229</v>
      </c>
      <c r="G22" s="36" t="s">
        <v>45</v>
      </c>
      <c r="H22" s="36" t="s">
        <v>60</v>
      </c>
      <c r="I22" s="37" t="s">
        <v>60</v>
      </c>
      <c r="J22" s="37" t="s">
        <v>110</v>
      </c>
      <c r="K22" s="38" t="s">
        <v>111</v>
      </c>
      <c r="L22" s="39" t="s">
        <v>152</v>
      </c>
      <c r="M22" s="40">
        <v>4.2</v>
      </c>
      <c r="N22" s="31">
        <f>IF(M22="","",M22/$E$9)</f>
        <v>0.16800000000000001</v>
      </c>
      <c r="O22" s="31">
        <f>IF(M22="","",M22/$K$9)</f>
        <v>0.32307692307692309</v>
      </c>
      <c r="P22" s="41" t="str">
        <f>IF(M22="","",IF($K$9=M22,$L$9,IF(M22&gt;=$H$9,"призер","участник")))</f>
        <v>участник</v>
      </c>
      <c r="Q22" s="37" t="s">
        <v>161</v>
      </c>
      <c r="R22" s="43" t="s">
        <v>110</v>
      </c>
    </row>
    <row r="23" spans="1:18" x14ac:dyDescent="0.25">
      <c r="A23" s="28">
        <v>13</v>
      </c>
      <c r="B23" s="51" t="s">
        <v>12</v>
      </c>
      <c r="C23" s="34" t="s">
        <v>157</v>
      </c>
      <c r="D23" s="34" t="s">
        <v>158</v>
      </c>
      <c r="E23" s="34" t="s">
        <v>159</v>
      </c>
      <c r="F23" s="35" t="s">
        <v>160</v>
      </c>
      <c r="G23" s="36" t="s">
        <v>45</v>
      </c>
      <c r="H23" s="36" t="s">
        <v>60</v>
      </c>
      <c r="I23" s="45" t="s">
        <v>60</v>
      </c>
      <c r="J23" s="37" t="s">
        <v>110</v>
      </c>
      <c r="K23" s="38" t="s">
        <v>122</v>
      </c>
      <c r="L23" s="39" t="s">
        <v>156</v>
      </c>
      <c r="M23" s="40">
        <v>3.7</v>
      </c>
      <c r="N23" s="31">
        <f>IF(M23="","",M23/$E$9)</f>
        <v>0.14800000000000002</v>
      </c>
      <c r="O23" s="31">
        <f>IF(M23="","",M23/$K$9)</f>
        <v>0.2846153846153846</v>
      </c>
      <c r="P23" s="41" t="str">
        <f>IF(M23="","",IF($K$9=M23,$L$9,IF(M23&gt;=$H$9,"призер","участник")))</f>
        <v>участник</v>
      </c>
      <c r="Q23" s="37" t="s">
        <v>161</v>
      </c>
      <c r="R23" s="43" t="s">
        <v>110</v>
      </c>
    </row>
    <row r="25" spans="1:18" ht="15.75" x14ac:dyDescent="0.25">
      <c r="B25" s="63" t="s">
        <v>231</v>
      </c>
      <c r="F25" s="10" t="s">
        <v>232</v>
      </c>
    </row>
    <row r="26" spans="1:18" ht="15.75" x14ac:dyDescent="0.25">
      <c r="B26" s="63"/>
    </row>
    <row r="27" spans="1:18" x14ac:dyDescent="0.25">
      <c r="B27" s="10" t="s">
        <v>233</v>
      </c>
    </row>
  </sheetData>
  <protectedRanges>
    <protectedRange sqref="N11:N23" name="Диапазон1_3_1"/>
    <protectedRange sqref="O11:O23" name="Диапазон1_1_1_1"/>
    <protectedRange sqref="P11:P23" name="Диапазон1_2_1_1_1"/>
  </protectedRanges>
  <autoFilter ref="A10:R10">
    <sortState ref="A11:R23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7" priority="3" stopIfTrue="1">
      <formula>ISBLANK(C4)</formula>
    </cfRule>
  </conditionalFormatting>
  <conditionalFormatting sqref="C8">
    <cfRule type="expression" dxfId="16" priority="2" stopIfTrue="1">
      <formula>ISBLANK(C8)</formula>
    </cfRule>
  </conditionalFormatting>
  <conditionalFormatting sqref="E9">
    <cfRule type="expression" dxfId="15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M27" sqref="M2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80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/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6" t="s">
        <v>24</v>
      </c>
      <c r="D9" s="66"/>
      <c r="E9" s="14"/>
      <c r="G9" s="18" t="s">
        <v>42</v>
      </c>
      <c r="H9" s="56"/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 t="s">
        <v>45</v>
      </c>
      <c r="H11" s="36" t="s">
        <v>60</v>
      </c>
      <c r="I11" s="37" t="s">
        <v>60</v>
      </c>
      <c r="J11" s="37" t="s">
        <v>43</v>
      </c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/>
      <c r="O12" s="31"/>
      <c r="P12" s="41"/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/>
      <c r="O13" s="31"/>
      <c r="P13" s="41"/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ref="P15:P59" si="2">IF(M15="","",IF($K$9=M15,$L$9,IF(M15&gt;=$H$9,"призер","участник")))</f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4" priority="3" stopIfTrue="1">
      <formula>ISBLANK(C4)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zoomScale="90" zoomScaleNormal="90" workbookViewId="0">
      <selection activeCell="M24" sqref="M2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3.28515625" style="10" customWidth="1"/>
    <col min="10" max="10" width="21" style="10" customWidth="1"/>
    <col min="11" max="11" width="8.28515625" style="10" customWidth="1"/>
    <col min="12" max="12" width="34.57031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86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COUNTA(M11:M20)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82</v>
      </c>
      <c r="E4" s="16" t="s">
        <v>21</v>
      </c>
      <c r="F4" s="17"/>
      <c r="Q4" s="18" t="s">
        <v>33</v>
      </c>
      <c r="R4" s="19">
        <f>COUNTIF(P11:P20,"победитель")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COUNTIF(P11:P20,"участник")</f>
        <v>6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87</v>
      </c>
      <c r="F8" s="17"/>
      <c r="Q8" s="22" t="s">
        <v>31</v>
      </c>
      <c r="R8" s="21">
        <f>(R4+R5)/R2</f>
        <v>0.4</v>
      </c>
    </row>
    <row r="9" spans="1:21" x14ac:dyDescent="0.25">
      <c r="C9" s="66" t="s">
        <v>24</v>
      </c>
      <c r="D9" s="66"/>
      <c r="E9" s="14">
        <v>30</v>
      </c>
      <c r="G9" s="18" t="s">
        <v>42</v>
      </c>
      <c r="H9" s="56">
        <v>15</v>
      </c>
      <c r="J9" s="23" t="s">
        <v>13</v>
      </c>
      <c r="K9" s="24">
        <f>MAX(M11:M20)</f>
        <v>14.2</v>
      </c>
      <c r="L9" s="25" t="str">
        <f>IF(K9*100/E9&gt;=50,"победитель","участник")</f>
        <v>участник</v>
      </c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90.75" thickBot="1" x14ac:dyDescent="0.3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thickBot="1" x14ac:dyDescent="0.25">
      <c r="A11" s="28">
        <v>3</v>
      </c>
      <c r="B11" s="51" t="s">
        <v>12</v>
      </c>
      <c r="C11" s="34" t="s">
        <v>47</v>
      </c>
      <c r="D11" s="34" t="s">
        <v>49</v>
      </c>
      <c r="E11" s="34" t="s">
        <v>48</v>
      </c>
      <c r="F11" s="44" t="s">
        <v>62</v>
      </c>
      <c r="G11" s="36" t="s">
        <v>45</v>
      </c>
      <c r="H11" s="36" t="s">
        <v>60</v>
      </c>
      <c r="I11" s="45" t="s">
        <v>60</v>
      </c>
      <c r="J11" s="45" t="s">
        <v>43</v>
      </c>
      <c r="K11" s="46">
        <v>7</v>
      </c>
      <c r="L11" s="57" t="s">
        <v>89</v>
      </c>
      <c r="M11" s="40">
        <v>14.2</v>
      </c>
      <c r="N11" s="31">
        <f t="shared" ref="N11:N20" si="0">IF(M11="","",M11/$E$9)</f>
        <v>0.47333333333333333</v>
      </c>
      <c r="O11" s="31">
        <f t="shared" ref="O11:O20" si="1">IF(M11="","",M11/$K$9)</f>
        <v>1</v>
      </c>
      <c r="P11" s="41" t="s">
        <v>93</v>
      </c>
      <c r="Q11" s="37" t="s">
        <v>71</v>
      </c>
      <c r="R11" s="43" t="s">
        <v>44</v>
      </c>
    </row>
    <row r="12" spans="1:21" ht="15.75" thickBot="1" x14ac:dyDescent="0.3">
      <c r="A12" s="28">
        <v>5</v>
      </c>
      <c r="B12" s="51" t="s">
        <v>12</v>
      </c>
      <c r="C12" s="34" t="s">
        <v>50</v>
      </c>
      <c r="D12" s="34" t="s">
        <v>51</v>
      </c>
      <c r="E12" s="34" t="s">
        <v>46</v>
      </c>
      <c r="F12" s="35" t="s">
        <v>64</v>
      </c>
      <c r="G12" s="36" t="s">
        <v>45</v>
      </c>
      <c r="H12" s="36" t="s">
        <v>60</v>
      </c>
      <c r="I12" s="37" t="s">
        <v>60</v>
      </c>
      <c r="J12" s="37" t="s">
        <v>43</v>
      </c>
      <c r="K12" s="38">
        <v>7</v>
      </c>
      <c r="L12" s="57" t="s">
        <v>91</v>
      </c>
      <c r="M12" s="40">
        <v>12.2</v>
      </c>
      <c r="N12" s="31">
        <f t="shared" si="0"/>
        <v>0.40666666666666662</v>
      </c>
      <c r="O12" s="31">
        <f t="shared" si="1"/>
        <v>0.85915492957746475</v>
      </c>
      <c r="P12" s="41" t="s">
        <v>162</v>
      </c>
      <c r="Q12" s="37" t="s">
        <v>71</v>
      </c>
      <c r="R12" s="43" t="s">
        <v>44</v>
      </c>
    </row>
    <row r="13" spans="1:21" ht="15.75" thickBot="1" x14ac:dyDescent="0.3">
      <c r="A13" s="28">
        <v>6</v>
      </c>
      <c r="B13" s="51" t="s">
        <v>12</v>
      </c>
      <c r="C13" s="34" t="s">
        <v>54</v>
      </c>
      <c r="D13" s="34" t="s">
        <v>55</v>
      </c>
      <c r="E13" s="34" t="s">
        <v>65</v>
      </c>
      <c r="F13" s="35" t="s">
        <v>66</v>
      </c>
      <c r="G13" s="36" t="s">
        <v>45</v>
      </c>
      <c r="H13" s="36" t="s">
        <v>60</v>
      </c>
      <c r="I13" s="37" t="s">
        <v>60</v>
      </c>
      <c r="J13" s="37" t="s">
        <v>43</v>
      </c>
      <c r="K13" s="38">
        <v>7</v>
      </c>
      <c r="L13" s="57" t="s">
        <v>92</v>
      </c>
      <c r="M13" s="40">
        <v>11.8</v>
      </c>
      <c r="N13" s="31">
        <f t="shared" si="0"/>
        <v>0.39333333333333337</v>
      </c>
      <c r="O13" s="31">
        <f t="shared" si="1"/>
        <v>0.83098591549295786</v>
      </c>
      <c r="P13" s="41" t="s">
        <v>162</v>
      </c>
      <c r="Q13" s="37" t="s">
        <v>71</v>
      </c>
      <c r="R13" s="43" t="s">
        <v>44</v>
      </c>
    </row>
    <row r="14" spans="1:21" ht="15.75" thickBot="1" x14ac:dyDescent="0.3">
      <c r="A14" s="28">
        <v>7</v>
      </c>
      <c r="B14" s="51" t="s">
        <v>12</v>
      </c>
      <c r="C14" s="34" t="s">
        <v>56</v>
      </c>
      <c r="D14" s="34" t="s">
        <v>57</v>
      </c>
      <c r="E14" s="34" t="s">
        <v>67</v>
      </c>
      <c r="F14" s="35" t="s">
        <v>68</v>
      </c>
      <c r="G14" s="36" t="s">
        <v>45</v>
      </c>
      <c r="H14" s="36" t="s">
        <v>60</v>
      </c>
      <c r="I14" s="37" t="s">
        <v>60</v>
      </c>
      <c r="J14" s="37" t="s">
        <v>43</v>
      </c>
      <c r="K14" s="38">
        <v>7</v>
      </c>
      <c r="L14" s="57" t="s">
        <v>94</v>
      </c>
      <c r="M14" s="40">
        <v>11.8</v>
      </c>
      <c r="N14" s="31">
        <f t="shared" si="0"/>
        <v>0.39333333333333337</v>
      </c>
      <c r="O14" s="31">
        <f t="shared" si="1"/>
        <v>0.83098591549295786</v>
      </c>
      <c r="P14" s="41" t="s">
        <v>162</v>
      </c>
      <c r="Q14" s="37" t="s">
        <v>71</v>
      </c>
      <c r="R14" s="43" t="s">
        <v>44</v>
      </c>
    </row>
    <row r="15" spans="1:21" ht="15.75" thickBot="1" x14ac:dyDescent="0.3">
      <c r="A15" s="28">
        <v>10</v>
      </c>
      <c r="B15" s="51" t="s">
        <v>12</v>
      </c>
      <c r="C15" s="34" t="s">
        <v>58</v>
      </c>
      <c r="D15" s="34" t="s">
        <v>59</v>
      </c>
      <c r="E15" s="34" t="s">
        <v>69</v>
      </c>
      <c r="F15" s="35" t="s">
        <v>70</v>
      </c>
      <c r="G15" s="36" t="s">
        <v>45</v>
      </c>
      <c r="H15" s="36" t="s">
        <v>60</v>
      </c>
      <c r="I15" s="37" t="s">
        <v>60</v>
      </c>
      <c r="J15" s="37" t="s">
        <v>43</v>
      </c>
      <c r="K15" s="38">
        <v>7</v>
      </c>
      <c r="L15" s="57" t="s">
        <v>102</v>
      </c>
      <c r="M15" s="40">
        <v>10.6</v>
      </c>
      <c r="N15" s="31">
        <f t="shared" si="0"/>
        <v>0.35333333333333333</v>
      </c>
      <c r="O15" s="31">
        <f t="shared" si="1"/>
        <v>0.74647887323943662</v>
      </c>
      <c r="P15" s="41" t="s">
        <v>103</v>
      </c>
      <c r="Q15" s="37" t="s">
        <v>71</v>
      </c>
      <c r="R15" s="43" t="s">
        <v>44</v>
      </c>
    </row>
    <row r="16" spans="1:21" ht="15.75" thickBot="1" x14ac:dyDescent="0.3">
      <c r="A16" s="28">
        <v>11</v>
      </c>
      <c r="B16" s="51" t="s">
        <v>12</v>
      </c>
      <c r="C16" s="34" t="s">
        <v>72</v>
      </c>
      <c r="D16" s="34" t="s">
        <v>73</v>
      </c>
      <c r="E16" s="34" t="s">
        <v>74</v>
      </c>
      <c r="F16" s="35" t="s">
        <v>75</v>
      </c>
      <c r="G16" s="36" t="s">
        <v>45</v>
      </c>
      <c r="H16" s="36" t="s">
        <v>60</v>
      </c>
      <c r="I16" s="37" t="s">
        <v>60</v>
      </c>
      <c r="J16" s="37" t="s">
        <v>43</v>
      </c>
      <c r="K16" s="38">
        <v>7</v>
      </c>
      <c r="L16" s="57" t="s">
        <v>98</v>
      </c>
      <c r="M16" s="40">
        <v>10.199999999999999</v>
      </c>
      <c r="N16" s="31">
        <f t="shared" si="0"/>
        <v>0.33999999999999997</v>
      </c>
      <c r="O16" s="31">
        <f t="shared" si="1"/>
        <v>0.71830985915492951</v>
      </c>
      <c r="P16" s="41" t="s">
        <v>103</v>
      </c>
      <c r="Q16" s="37" t="s">
        <v>71</v>
      </c>
      <c r="R16" s="43" t="s">
        <v>44</v>
      </c>
    </row>
    <row r="17" spans="1:18" ht="15.75" thickBot="1" x14ac:dyDescent="0.3">
      <c r="A17" s="28">
        <v>4</v>
      </c>
      <c r="B17" s="51" t="s">
        <v>12</v>
      </c>
      <c r="C17" s="34" t="s">
        <v>52</v>
      </c>
      <c r="D17" s="34" t="s">
        <v>53</v>
      </c>
      <c r="E17" s="34" t="s">
        <v>46</v>
      </c>
      <c r="F17" s="35" t="s">
        <v>63</v>
      </c>
      <c r="G17" s="36" t="s">
        <v>45</v>
      </c>
      <c r="H17" s="36" t="s">
        <v>60</v>
      </c>
      <c r="I17" s="37" t="s">
        <v>60</v>
      </c>
      <c r="J17" s="37" t="s">
        <v>43</v>
      </c>
      <c r="K17" s="38">
        <v>7</v>
      </c>
      <c r="L17" s="60" t="s">
        <v>90</v>
      </c>
      <c r="M17" s="40">
        <v>7.8</v>
      </c>
      <c r="N17" s="31">
        <f t="shared" si="0"/>
        <v>0.26</v>
      </c>
      <c r="O17" s="31">
        <f t="shared" si="1"/>
        <v>0.54929577464788737</v>
      </c>
      <c r="P17" s="41" t="str">
        <f>IF(M17="","",IF($K$9=M17,$L$9,IF(M17&gt;=$H$9,"призер","участник")))</f>
        <v>участник</v>
      </c>
      <c r="Q17" s="37" t="s">
        <v>71</v>
      </c>
      <c r="R17" s="43" t="s">
        <v>44</v>
      </c>
    </row>
    <row r="18" spans="1:18" ht="15.75" thickBot="1" x14ac:dyDescent="0.3">
      <c r="A18" s="28">
        <v>8</v>
      </c>
      <c r="B18" s="51" t="s">
        <v>12</v>
      </c>
      <c r="C18" s="34" t="s">
        <v>96</v>
      </c>
      <c r="D18" s="34" t="s">
        <v>97</v>
      </c>
      <c r="E18" s="34" t="s">
        <v>67</v>
      </c>
      <c r="F18" s="35" t="s">
        <v>104</v>
      </c>
      <c r="G18" s="36" t="s">
        <v>45</v>
      </c>
      <c r="H18" s="36" t="s">
        <v>60</v>
      </c>
      <c r="I18" s="37" t="s">
        <v>60</v>
      </c>
      <c r="J18" s="37" t="s">
        <v>43</v>
      </c>
      <c r="K18" s="38">
        <v>7</v>
      </c>
      <c r="L18" s="62" t="s">
        <v>95</v>
      </c>
      <c r="M18" s="40">
        <v>6.6</v>
      </c>
      <c r="N18" s="31">
        <f t="shared" si="0"/>
        <v>0.22</v>
      </c>
      <c r="O18" s="31">
        <f t="shared" si="1"/>
        <v>0.46478873239436619</v>
      </c>
      <c r="P18" s="41" t="str">
        <f>IF(M18="","",IF($K$9=M18,$L$9,IF(M18&gt;=$H$9,"призер","участник")))</f>
        <v>участник</v>
      </c>
      <c r="Q18" s="37" t="s">
        <v>71</v>
      </c>
      <c r="R18" s="43" t="s">
        <v>44</v>
      </c>
    </row>
    <row r="19" spans="1:18" ht="15.75" thickBot="1" x14ac:dyDescent="0.3">
      <c r="A19" s="28">
        <v>9</v>
      </c>
      <c r="B19" s="51" t="s">
        <v>12</v>
      </c>
      <c r="C19" s="34" t="s">
        <v>100</v>
      </c>
      <c r="D19" s="34" t="s">
        <v>101</v>
      </c>
      <c r="E19" s="34" t="s">
        <v>105</v>
      </c>
      <c r="F19" s="35" t="s">
        <v>106</v>
      </c>
      <c r="G19" s="36" t="s">
        <v>45</v>
      </c>
      <c r="H19" s="36" t="s">
        <v>60</v>
      </c>
      <c r="I19" s="37" t="s">
        <v>60</v>
      </c>
      <c r="J19" s="37" t="s">
        <v>43</v>
      </c>
      <c r="K19" s="38">
        <v>7</v>
      </c>
      <c r="L19" s="57" t="s">
        <v>99</v>
      </c>
      <c r="M19" s="40">
        <v>5.6</v>
      </c>
      <c r="N19" s="31">
        <f t="shared" si="0"/>
        <v>0.18666666666666665</v>
      </c>
      <c r="O19" s="31">
        <f t="shared" si="1"/>
        <v>0.39436619718309857</v>
      </c>
      <c r="P19" s="41" t="str">
        <f>IF(M19="","",IF($K$9=M19,$L$9,IF(M19&gt;=$H$9,"призер","участник")))</f>
        <v>участник</v>
      </c>
      <c r="Q19" s="37" t="s">
        <v>71</v>
      </c>
      <c r="R19" s="43" t="s">
        <v>44</v>
      </c>
    </row>
    <row r="20" spans="1:18" ht="15.75" thickBot="1" x14ac:dyDescent="0.3">
      <c r="A20" s="28">
        <v>1</v>
      </c>
      <c r="B20" s="51" t="s">
        <v>12</v>
      </c>
      <c r="C20" s="34" t="s">
        <v>76</v>
      </c>
      <c r="D20" s="34" t="s">
        <v>77</v>
      </c>
      <c r="E20" s="34" t="s">
        <v>78</v>
      </c>
      <c r="F20" s="35" t="s">
        <v>79</v>
      </c>
      <c r="G20" s="36" t="s">
        <v>45</v>
      </c>
      <c r="H20" s="36" t="s">
        <v>60</v>
      </c>
      <c r="I20" s="37" t="s">
        <v>60</v>
      </c>
      <c r="J20" s="37" t="s">
        <v>43</v>
      </c>
      <c r="K20" s="38">
        <v>7</v>
      </c>
      <c r="L20" s="57" t="s">
        <v>88</v>
      </c>
      <c r="M20" s="40">
        <v>0</v>
      </c>
      <c r="N20" s="31">
        <f t="shared" si="0"/>
        <v>0</v>
      </c>
      <c r="O20" s="31">
        <f t="shared" si="1"/>
        <v>0</v>
      </c>
      <c r="P20" s="41" t="str">
        <f>IF(M20="","",IF($K$9=M20,$L$9,IF(M20&gt;=$H$9,"призер","участник")))</f>
        <v>участник</v>
      </c>
      <c r="Q20" s="37" t="s">
        <v>71</v>
      </c>
      <c r="R20" s="43" t="s">
        <v>44</v>
      </c>
    </row>
    <row r="22" spans="1:18" ht="15.75" x14ac:dyDescent="0.25">
      <c r="B22" s="63" t="s">
        <v>231</v>
      </c>
      <c r="F22" s="10" t="s">
        <v>232</v>
      </c>
    </row>
    <row r="23" spans="1:18" ht="15.75" x14ac:dyDescent="0.25">
      <c r="B23" s="63"/>
    </row>
    <row r="24" spans="1:18" x14ac:dyDescent="0.25">
      <c r="B24" s="10" t="s">
        <v>233</v>
      </c>
    </row>
  </sheetData>
  <protectedRanges>
    <protectedRange sqref="N11:N20" name="Диапазон1_3_1"/>
    <protectedRange sqref="O11:O20" name="Диапазон1_1_1_1"/>
    <protectedRange sqref="P11:P20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1" priority="3" stopIfTrue="1">
      <formula>ISBLANK(C4)</formula>
    </cfRule>
  </conditionalFormatting>
  <conditionalFormatting sqref="C8">
    <cfRule type="expression" dxfId="10" priority="2" stopIfTrue="1">
      <formula>ISBLANK(C8)</formula>
    </cfRule>
  </conditionalFormatting>
  <conditionalFormatting sqref="E9">
    <cfRule type="expression" dxfId="9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L21" sqref="L2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163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COUNTA(M11:M16)</f>
        <v>6</v>
      </c>
    </row>
    <row r="3" spans="1:21" x14ac:dyDescent="0.25">
      <c r="B3" s="1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2"/>
      <c r="R3" s="13"/>
    </row>
    <row r="4" spans="1:21" x14ac:dyDescent="0.25">
      <c r="A4" s="49" t="s">
        <v>0</v>
      </c>
      <c r="B4" s="15"/>
      <c r="C4" s="49" t="s">
        <v>82</v>
      </c>
      <c r="E4" s="16" t="s">
        <v>21</v>
      </c>
      <c r="F4" s="17"/>
      <c r="Q4" s="18" t="s">
        <v>33</v>
      </c>
      <c r="R4" s="19">
        <f>COUNTIF(P11:P16,"победитель")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COUNTIF(P11:P16,"участник")</f>
        <v>4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87</v>
      </c>
      <c r="F8" s="17"/>
      <c r="Q8" s="22" t="s">
        <v>31</v>
      </c>
      <c r="R8" s="21">
        <f>(R4+R5)/R2</f>
        <v>0.33333333333333331</v>
      </c>
    </row>
    <row r="9" spans="1:21" x14ac:dyDescent="0.25">
      <c r="C9" s="66" t="s">
        <v>24</v>
      </c>
      <c r="D9" s="66"/>
      <c r="E9" s="14">
        <v>33</v>
      </c>
      <c r="G9" s="18" t="s">
        <v>42</v>
      </c>
      <c r="H9" s="56">
        <f>E9/2</f>
        <v>16.5</v>
      </c>
      <c r="J9" s="23" t="s">
        <v>13</v>
      </c>
      <c r="K9" s="24">
        <f>MAX(M11:M16)</f>
        <v>26.8</v>
      </c>
      <c r="L9" s="25" t="str">
        <f>IF(K9*100/E9&gt;=50,"победитель","участник")</f>
        <v>победитель</v>
      </c>
      <c r="P9" s="26">
        <f>R8-45%</f>
        <v>-0.1166666666666667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165</v>
      </c>
      <c r="D11" s="34" t="s">
        <v>166</v>
      </c>
      <c r="E11" s="34" t="s">
        <v>167</v>
      </c>
      <c r="F11" s="35">
        <v>40600</v>
      </c>
      <c r="G11" s="36" t="s">
        <v>45</v>
      </c>
      <c r="H11" s="36" t="s">
        <v>60</v>
      </c>
      <c r="I11" s="37" t="s">
        <v>60</v>
      </c>
      <c r="J11" s="37" t="s">
        <v>110</v>
      </c>
      <c r="K11" s="38" t="s">
        <v>168</v>
      </c>
      <c r="L11" s="39" t="s">
        <v>164</v>
      </c>
      <c r="M11" s="40">
        <v>26.8</v>
      </c>
      <c r="N11" s="31">
        <f t="shared" ref="N11:N16" si="0">IF(M11="","",M11/$E$9)</f>
        <v>0.81212121212121213</v>
      </c>
      <c r="O11" s="31">
        <f t="shared" ref="O11:O16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161</v>
      </c>
      <c r="R11" s="43" t="s">
        <v>110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170</v>
      </c>
      <c r="D12" s="34" t="s">
        <v>171</v>
      </c>
      <c r="E12" s="34" t="s">
        <v>172</v>
      </c>
      <c r="F12" s="35">
        <v>40582</v>
      </c>
      <c r="G12" s="36" t="s">
        <v>45</v>
      </c>
      <c r="H12" s="36" t="s">
        <v>60</v>
      </c>
      <c r="I12" s="37" t="s">
        <v>60</v>
      </c>
      <c r="J12" s="37" t="s">
        <v>110</v>
      </c>
      <c r="K12" s="38" t="s">
        <v>168</v>
      </c>
      <c r="L12" s="39" t="s">
        <v>169</v>
      </c>
      <c r="M12" s="40">
        <v>14.7</v>
      </c>
      <c r="N12" s="31">
        <f t="shared" si="0"/>
        <v>0.44545454545454544</v>
      </c>
      <c r="O12" s="31">
        <f t="shared" si="1"/>
        <v>0.54850746268656714</v>
      </c>
      <c r="P12" s="41" t="s">
        <v>162</v>
      </c>
      <c r="Q12" s="37" t="s">
        <v>161</v>
      </c>
      <c r="R12" s="43" t="s">
        <v>110</v>
      </c>
    </row>
    <row r="13" spans="1:21" x14ac:dyDescent="0.25">
      <c r="A13" s="28">
        <v>3</v>
      </c>
      <c r="B13" s="51" t="s">
        <v>12</v>
      </c>
      <c r="C13" s="34" t="s">
        <v>174</v>
      </c>
      <c r="D13" s="34" t="s">
        <v>175</v>
      </c>
      <c r="E13" s="34" t="s">
        <v>176</v>
      </c>
      <c r="F13" s="44" t="s">
        <v>237</v>
      </c>
      <c r="G13" s="36" t="s">
        <v>45</v>
      </c>
      <c r="H13" s="36" t="s">
        <v>60</v>
      </c>
      <c r="I13" s="37" t="s">
        <v>60</v>
      </c>
      <c r="J13" s="37" t="s">
        <v>110</v>
      </c>
      <c r="K13" s="38" t="s">
        <v>239</v>
      </c>
      <c r="L13" s="39" t="s">
        <v>173</v>
      </c>
      <c r="M13" s="40">
        <v>13.9</v>
      </c>
      <c r="N13" s="31">
        <f t="shared" si="0"/>
        <v>0.4212121212121212</v>
      </c>
      <c r="O13" s="31">
        <f t="shared" si="1"/>
        <v>0.51865671641791045</v>
      </c>
      <c r="P13" s="41" t="str">
        <f t="shared" ref="P13:P16" si="2">IF(M13="","",IF($K$9=M13,$L$9,IF(M13&gt;=$H$9,"призер","участник")))</f>
        <v>участник</v>
      </c>
      <c r="Q13" s="37" t="s">
        <v>161</v>
      </c>
      <c r="R13" s="43" t="s">
        <v>110</v>
      </c>
    </row>
    <row r="14" spans="1:21" x14ac:dyDescent="0.25">
      <c r="A14" s="28">
        <v>4</v>
      </c>
      <c r="B14" s="51" t="s">
        <v>12</v>
      </c>
      <c r="C14" s="34" t="s">
        <v>178</v>
      </c>
      <c r="D14" s="34" t="s">
        <v>53</v>
      </c>
      <c r="E14" s="34" t="s">
        <v>179</v>
      </c>
      <c r="F14" s="35" t="s">
        <v>235</v>
      </c>
      <c r="G14" s="36" t="s">
        <v>45</v>
      </c>
      <c r="H14" s="36" t="s">
        <v>60</v>
      </c>
      <c r="I14" s="37" t="s">
        <v>60</v>
      </c>
      <c r="J14" s="37" t="s">
        <v>110</v>
      </c>
      <c r="K14" s="38" t="s">
        <v>168</v>
      </c>
      <c r="L14" s="39" t="s">
        <v>177</v>
      </c>
      <c r="M14" s="40">
        <v>12</v>
      </c>
      <c r="N14" s="31">
        <f t="shared" si="0"/>
        <v>0.36363636363636365</v>
      </c>
      <c r="O14" s="31">
        <f t="shared" si="1"/>
        <v>0.44776119402985076</v>
      </c>
      <c r="P14" s="41" t="str">
        <f t="shared" si="2"/>
        <v>участник</v>
      </c>
      <c r="Q14" s="37" t="s">
        <v>161</v>
      </c>
      <c r="R14" s="43" t="s">
        <v>110</v>
      </c>
    </row>
    <row r="15" spans="1:21" x14ac:dyDescent="0.25">
      <c r="A15" s="28">
        <v>5</v>
      </c>
      <c r="B15" s="51" t="s">
        <v>12</v>
      </c>
      <c r="C15" s="34" t="s">
        <v>181</v>
      </c>
      <c r="D15" s="34" t="s">
        <v>182</v>
      </c>
      <c r="E15" s="34" t="s">
        <v>183</v>
      </c>
      <c r="F15" s="35" t="s">
        <v>236</v>
      </c>
      <c r="G15" s="36" t="s">
        <v>45</v>
      </c>
      <c r="H15" s="36" t="s">
        <v>60</v>
      </c>
      <c r="I15" s="37" t="s">
        <v>60</v>
      </c>
      <c r="J15" s="37" t="s">
        <v>110</v>
      </c>
      <c r="K15" s="38" t="s">
        <v>168</v>
      </c>
      <c r="L15" s="39" t="s">
        <v>180</v>
      </c>
      <c r="M15" s="40">
        <v>11.4</v>
      </c>
      <c r="N15" s="31">
        <f t="shared" si="0"/>
        <v>0.34545454545454546</v>
      </c>
      <c r="O15" s="31">
        <f t="shared" si="1"/>
        <v>0.42537313432835822</v>
      </c>
      <c r="P15" s="41" t="str">
        <f t="shared" si="2"/>
        <v>участник</v>
      </c>
      <c r="Q15" s="37" t="s">
        <v>161</v>
      </c>
      <c r="R15" s="43" t="s">
        <v>110</v>
      </c>
    </row>
    <row r="16" spans="1:21" x14ac:dyDescent="0.25">
      <c r="A16" s="28">
        <v>6</v>
      </c>
      <c r="B16" s="51" t="s">
        <v>12</v>
      </c>
      <c r="C16" s="34" t="s">
        <v>185</v>
      </c>
      <c r="D16" s="34" t="s">
        <v>186</v>
      </c>
      <c r="E16" s="34" t="s">
        <v>138</v>
      </c>
      <c r="F16" s="35">
        <v>40655</v>
      </c>
      <c r="G16" s="36" t="s">
        <v>45</v>
      </c>
      <c r="H16" s="36" t="s">
        <v>60</v>
      </c>
      <c r="I16" s="37" t="s">
        <v>60</v>
      </c>
      <c r="J16" s="37" t="s">
        <v>110</v>
      </c>
      <c r="K16" s="38" t="s">
        <v>168</v>
      </c>
      <c r="L16" s="39" t="s">
        <v>184</v>
      </c>
      <c r="M16" s="40">
        <v>10.9</v>
      </c>
      <c r="N16" s="31">
        <f t="shared" si="0"/>
        <v>0.33030303030303032</v>
      </c>
      <c r="O16" s="31">
        <f t="shared" si="1"/>
        <v>0.40671641791044777</v>
      </c>
      <c r="P16" s="41" t="str">
        <f t="shared" si="2"/>
        <v>участник</v>
      </c>
      <c r="Q16" s="37" t="s">
        <v>161</v>
      </c>
      <c r="R16" s="43" t="s">
        <v>110</v>
      </c>
    </row>
    <row r="18" spans="2:6" ht="15.75" x14ac:dyDescent="0.25">
      <c r="B18" s="63" t="s">
        <v>231</v>
      </c>
      <c r="F18" s="10" t="s">
        <v>232</v>
      </c>
    </row>
    <row r="19" spans="2:6" ht="15.75" x14ac:dyDescent="0.25">
      <c r="B19" s="63"/>
    </row>
    <row r="20" spans="2:6" x14ac:dyDescent="0.25">
      <c r="B20" s="10" t="s">
        <v>233</v>
      </c>
    </row>
  </sheetData>
  <protectedRanges>
    <protectedRange sqref="N11:N16" name="Диапазон1_3_1"/>
    <protectedRange sqref="O11:O16" name="Диапазон1_1_1_1"/>
    <protectedRange sqref="P11:P16" name="Диапазон1_2_1_1_1"/>
  </protectedRanges>
  <autoFilter ref="A10:R10"/>
  <mergeCells count="3">
    <mergeCell ref="A1:R1"/>
    <mergeCell ref="C9:D9"/>
    <mergeCell ref="C2:P2"/>
  </mergeCells>
  <conditionalFormatting sqref="E9">
    <cfRule type="expression" dxfId="8" priority="3" stopIfTrue="1">
      <formula>ISBLANK(E9)</formula>
    </cfRule>
  </conditionalFormatting>
  <conditionalFormatting sqref="C4:C5">
    <cfRule type="expression" dxfId="7" priority="2" stopIfTrue="1">
      <formula>ISBLANK(C4)</formula>
    </cfRule>
  </conditionalFormatting>
  <conditionalFormatting sqref="C8">
    <cfRule type="expression" dxfId="6" priority="1" stopIfTrue="1">
      <formula>ISBLANK(C8)</formula>
    </cfRule>
  </conditionalFormatting>
  <dataValidations count="1">
    <dataValidation allowBlank="1" showInputMessage="1" showErrorMessage="1" sqref="C11:F11 B10:F10 E9 C4:C8 A4:A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zoomScaleNormal="100" workbookViewId="0">
      <selection activeCell="K11" sqref="K11:K1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187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COUNTA(M11:M18)</f>
        <v>8</v>
      </c>
    </row>
    <row r="3" spans="1:21" x14ac:dyDescent="0.25">
      <c r="B3" s="1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2"/>
      <c r="R3" s="13"/>
    </row>
    <row r="4" spans="1:21" x14ac:dyDescent="0.25">
      <c r="A4" s="49" t="s">
        <v>0</v>
      </c>
      <c r="B4" s="15"/>
      <c r="C4" s="49" t="s">
        <v>82</v>
      </c>
      <c r="E4" s="16" t="s">
        <v>21</v>
      </c>
      <c r="F4" s="17"/>
      <c r="Q4" s="18" t="s">
        <v>33</v>
      </c>
      <c r="R4" s="19">
        <f>COUNTIF(P11:P18,"победитель")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COUNTIF(P11:P18,"призер")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COUNTIF(P11:P18,"участник")</f>
        <v>8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87</v>
      </c>
      <c r="F8" s="17"/>
      <c r="Q8" s="22" t="s">
        <v>31</v>
      </c>
      <c r="R8" s="21">
        <f>(R4+R5)/R2</f>
        <v>0</v>
      </c>
    </row>
    <row r="9" spans="1:21" x14ac:dyDescent="0.25">
      <c r="C9" s="66" t="s">
        <v>24</v>
      </c>
      <c r="D9" s="66"/>
      <c r="E9" s="14">
        <v>56</v>
      </c>
      <c r="G9" s="18" t="s">
        <v>42</v>
      </c>
      <c r="H9" s="56">
        <f>E9/2</f>
        <v>28</v>
      </c>
      <c r="J9" s="23" t="s">
        <v>13</v>
      </c>
      <c r="K9" s="24">
        <f>MAX(M11:M18)</f>
        <v>20.8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189</v>
      </c>
      <c r="D11" s="34" t="s">
        <v>190</v>
      </c>
      <c r="E11" s="34" t="s">
        <v>191</v>
      </c>
      <c r="F11" s="35">
        <v>40442</v>
      </c>
      <c r="G11" s="36" t="s">
        <v>45</v>
      </c>
      <c r="H11" s="36" t="s">
        <v>60</v>
      </c>
      <c r="I11" s="37" t="s">
        <v>60</v>
      </c>
      <c r="J11" s="37" t="s">
        <v>110</v>
      </c>
      <c r="K11" s="38" t="s">
        <v>192</v>
      </c>
      <c r="L11" s="39" t="s">
        <v>188</v>
      </c>
      <c r="M11" s="40">
        <v>20.8</v>
      </c>
      <c r="N11" s="31">
        <f>IF(M11="","",M11/$E$9)</f>
        <v>0.37142857142857144</v>
      </c>
      <c r="O11" s="31">
        <f>IF(M11="","",M11/$K$9)</f>
        <v>1</v>
      </c>
      <c r="P11" s="41" t="str">
        <f>IF(M11="","",IF($K$9=M11,$L$9,IF(M11&gt;=$H$9,"призер","участник")))</f>
        <v>участник</v>
      </c>
      <c r="Q11" s="37" t="s">
        <v>161</v>
      </c>
      <c r="R11" s="43" t="s">
        <v>110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193</v>
      </c>
      <c r="D12" s="34" t="s">
        <v>194</v>
      </c>
      <c r="E12" s="34" t="s">
        <v>195</v>
      </c>
      <c r="F12" s="35">
        <v>40298</v>
      </c>
      <c r="G12" s="36" t="s">
        <v>45</v>
      </c>
      <c r="H12" s="36" t="s">
        <v>60</v>
      </c>
      <c r="I12" s="37" t="s">
        <v>60</v>
      </c>
      <c r="J12" s="37" t="s">
        <v>110</v>
      </c>
      <c r="K12" s="38" t="s">
        <v>196</v>
      </c>
      <c r="L12" s="39" t="s">
        <v>197</v>
      </c>
      <c r="M12" s="40">
        <v>17.8</v>
      </c>
      <c r="N12" s="31">
        <f>IF(M12="","",M12/$E$9)</f>
        <v>0.31785714285714289</v>
      </c>
      <c r="O12" s="31">
        <f>IF(M12="","",M12/$K$9)</f>
        <v>0.85576923076923073</v>
      </c>
      <c r="P12" s="41" t="str">
        <f>IF(M12="","",IF($K$9=M12,$L$9,IF(M12&gt;=$H$9,"призер","участник")))</f>
        <v>участник</v>
      </c>
      <c r="Q12" s="37" t="s">
        <v>161</v>
      </c>
      <c r="R12" s="43" t="s">
        <v>110</v>
      </c>
    </row>
    <row r="13" spans="1:21" x14ac:dyDescent="0.25">
      <c r="A13" s="28">
        <v>3</v>
      </c>
      <c r="B13" s="51" t="s">
        <v>12</v>
      </c>
      <c r="C13" s="34" t="s">
        <v>198</v>
      </c>
      <c r="D13" s="34" t="s">
        <v>84</v>
      </c>
      <c r="E13" s="34" t="s">
        <v>199</v>
      </c>
      <c r="F13" s="44">
        <v>40209</v>
      </c>
      <c r="G13" s="36" t="s">
        <v>45</v>
      </c>
      <c r="H13" s="36" t="s">
        <v>60</v>
      </c>
      <c r="I13" s="45" t="s">
        <v>60</v>
      </c>
      <c r="J13" s="45" t="s">
        <v>110</v>
      </c>
      <c r="K13" s="46" t="s">
        <v>196</v>
      </c>
      <c r="L13" s="39" t="s">
        <v>200</v>
      </c>
      <c r="M13" s="40">
        <v>17.5</v>
      </c>
      <c r="N13" s="31">
        <f>IF(M13="","",M13/$E$9)</f>
        <v>0.3125</v>
      </c>
      <c r="O13" s="31">
        <f>IF(M13="","",M13/$K$9)</f>
        <v>0.84134615384615385</v>
      </c>
      <c r="P13" s="41" t="str">
        <f>IF(M13="","",IF($K$9=M13,$L$9,IF(M13&gt;=$H$9,"призер","участник")))</f>
        <v>участник</v>
      </c>
      <c r="Q13" s="37" t="s">
        <v>161</v>
      </c>
      <c r="R13" s="43" t="s">
        <v>110</v>
      </c>
    </row>
    <row r="14" spans="1:21" x14ac:dyDescent="0.25">
      <c r="A14" s="28">
        <v>4</v>
      </c>
      <c r="B14" s="51" t="s">
        <v>12</v>
      </c>
      <c r="C14" s="34" t="s">
        <v>201</v>
      </c>
      <c r="D14" s="34" t="s">
        <v>202</v>
      </c>
      <c r="E14" s="34" t="s">
        <v>203</v>
      </c>
      <c r="F14" s="35">
        <v>40444</v>
      </c>
      <c r="G14" s="36" t="s">
        <v>45</v>
      </c>
      <c r="H14" s="36" t="s">
        <v>60</v>
      </c>
      <c r="I14" s="37" t="s">
        <v>60</v>
      </c>
      <c r="J14" s="37" t="s">
        <v>110</v>
      </c>
      <c r="K14" s="38" t="s">
        <v>196</v>
      </c>
      <c r="L14" s="39" t="s">
        <v>204</v>
      </c>
      <c r="M14" s="40">
        <v>16.8</v>
      </c>
      <c r="N14" s="31">
        <f>IF(M14="","",M14/$E$9)</f>
        <v>0.3</v>
      </c>
      <c r="O14" s="31">
        <f>IF(M14="","",M14/$K$9)</f>
        <v>0.80769230769230771</v>
      </c>
      <c r="P14" s="41" t="str">
        <f>IF(M14="","",IF($K$9=M14,$L$9,IF(M14&gt;=$H$9,"призер","участник")))</f>
        <v>участник</v>
      </c>
      <c r="Q14" s="37" t="s">
        <v>161</v>
      </c>
      <c r="R14" s="43" t="s">
        <v>110</v>
      </c>
    </row>
    <row r="15" spans="1:21" x14ac:dyDescent="0.25">
      <c r="A15" s="28">
        <v>5</v>
      </c>
      <c r="B15" s="51" t="s">
        <v>12</v>
      </c>
      <c r="C15" s="34" t="s">
        <v>205</v>
      </c>
      <c r="D15" s="34" t="s">
        <v>206</v>
      </c>
      <c r="E15" s="34" t="s">
        <v>203</v>
      </c>
      <c r="F15" s="35">
        <v>40468</v>
      </c>
      <c r="G15" s="36" t="s">
        <v>45</v>
      </c>
      <c r="H15" s="36" t="s">
        <v>60</v>
      </c>
      <c r="I15" s="37" t="s">
        <v>60</v>
      </c>
      <c r="J15" s="37" t="s">
        <v>110</v>
      </c>
      <c r="K15" s="38" t="s">
        <v>192</v>
      </c>
      <c r="L15" s="39" t="s">
        <v>207</v>
      </c>
      <c r="M15" s="40">
        <v>16.3</v>
      </c>
      <c r="N15" s="31">
        <f>IF(M15="","",M15/$E$9)</f>
        <v>0.29107142857142859</v>
      </c>
      <c r="O15" s="31">
        <f>IF(M15="","",M15/$K$9)</f>
        <v>0.78365384615384615</v>
      </c>
      <c r="P15" s="41" t="str">
        <f>IF(M15="","",IF($K$9=M15,$L$9,IF(M15&gt;=$H$9,"призер","участник")))</f>
        <v>участник</v>
      </c>
      <c r="Q15" s="37" t="s">
        <v>161</v>
      </c>
      <c r="R15" s="43" t="s">
        <v>110</v>
      </c>
    </row>
    <row r="16" spans="1:21" x14ac:dyDescent="0.25">
      <c r="A16" s="28">
        <v>6</v>
      </c>
      <c r="B16" s="51" t="s">
        <v>12</v>
      </c>
      <c r="C16" s="34" t="s">
        <v>208</v>
      </c>
      <c r="D16" s="34" t="s">
        <v>209</v>
      </c>
      <c r="E16" s="34" t="s">
        <v>210</v>
      </c>
      <c r="F16" s="35">
        <v>40531</v>
      </c>
      <c r="G16" s="36" t="s">
        <v>45</v>
      </c>
      <c r="H16" s="36" t="s">
        <v>60</v>
      </c>
      <c r="I16" s="37" t="s">
        <v>60</v>
      </c>
      <c r="J16" s="37" t="s">
        <v>110</v>
      </c>
      <c r="K16" s="38" t="s">
        <v>196</v>
      </c>
      <c r="L16" s="39" t="s">
        <v>211</v>
      </c>
      <c r="M16" s="40">
        <v>14.5</v>
      </c>
      <c r="N16" s="31">
        <f>IF(M16="","",M16/$E$9)</f>
        <v>0.25892857142857145</v>
      </c>
      <c r="O16" s="31">
        <f>IF(M16="","",M16/$K$9)</f>
        <v>0.69711538461538458</v>
      </c>
      <c r="P16" s="41" t="str">
        <f>IF(M16="","",IF($K$9=M16,$L$9,IF(M16&gt;=$H$9,"призер","участник")))</f>
        <v>участник</v>
      </c>
      <c r="Q16" s="37" t="s">
        <v>161</v>
      </c>
      <c r="R16" s="43" t="s">
        <v>110</v>
      </c>
    </row>
    <row r="17" spans="1:18" x14ac:dyDescent="0.25">
      <c r="A17" s="28">
        <v>7</v>
      </c>
      <c r="B17" s="51" t="s">
        <v>12</v>
      </c>
      <c r="C17" s="34" t="s">
        <v>212</v>
      </c>
      <c r="D17" s="34" t="s">
        <v>213</v>
      </c>
      <c r="E17" s="34" t="s">
        <v>214</v>
      </c>
      <c r="F17" s="35">
        <v>40431</v>
      </c>
      <c r="G17" s="36" t="s">
        <v>45</v>
      </c>
      <c r="H17" s="36" t="s">
        <v>60</v>
      </c>
      <c r="I17" s="37" t="s">
        <v>60</v>
      </c>
      <c r="J17" s="37" t="s">
        <v>110</v>
      </c>
      <c r="K17" s="38" t="s">
        <v>196</v>
      </c>
      <c r="L17" s="39" t="s">
        <v>215</v>
      </c>
      <c r="M17" s="40">
        <v>11.1</v>
      </c>
      <c r="N17" s="31">
        <f>IF(M17="","",M17/$E$9)</f>
        <v>0.1982142857142857</v>
      </c>
      <c r="O17" s="31">
        <f>IF(M17="","",M17/$K$9)</f>
        <v>0.53365384615384615</v>
      </c>
      <c r="P17" s="41" t="str">
        <f>IF(M17="","",IF($K$9=M17,$L$9,IF(M17&gt;=$H$9,"призер","участник")))</f>
        <v>участник</v>
      </c>
      <c r="Q17" s="37" t="s">
        <v>161</v>
      </c>
      <c r="R17" s="43" t="s">
        <v>110</v>
      </c>
    </row>
    <row r="18" spans="1:18" x14ac:dyDescent="0.25">
      <c r="A18" s="28">
        <v>8</v>
      </c>
      <c r="B18" s="51" t="s">
        <v>12</v>
      </c>
      <c r="C18" s="34" t="s">
        <v>216</v>
      </c>
      <c r="D18" s="34" t="s">
        <v>217</v>
      </c>
      <c r="E18" s="34" t="s">
        <v>218</v>
      </c>
      <c r="F18" s="35">
        <v>40195</v>
      </c>
      <c r="G18" s="36" t="s">
        <v>45</v>
      </c>
      <c r="H18" s="36" t="s">
        <v>60</v>
      </c>
      <c r="I18" s="37" t="s">
        <v>60</v>
      </c>
      <c r="J18" s="37" t="s">
        <v>110</v>
      </c>
      <c r="K18" s="38" t="s">
        <v>196</v>
      </c>
      <c r="L18" s="39" t="s">
        <v>219</v>
      </c>
      <c r="M18" s="40">
        <v>10.5</v>
      </c>
      <c r="N18" s="31">
        <f>IF(M18="","",M18/$E$9)</f>
        <v>0.1875</v>
      </c>
      <c r="O18" s="31">
        <f>IF(M18="","",M18/$K$9)</f>
        <v>0.50480769230769229</v>
      </c>
      <c r="P18" s="41" t="str">
        <f>IF(M18="","",IF($K$9=M18,$L$9,IF(M18&gt;=$H$9,"призер","участник")))</f>
        <v>участник</v>
      </c>
      <c r="Q18" s="37" t="s">
        <v>161</v>
      </c>
      <c r="R18" s="43" t="s">
        <v>110</v>
      </c>
    </row>
    <row r="19" spans="1:18" ht="15.75" x14ac:dyDescent="0.25">
      <c r="B19" s="63" t="s">
        <v>231</v>
      </c>
      <c r="F19" s="10" t="s">
        <v>232</v>
      </c>
    </row>
    <row r="20" spans="1:18" ht="15.75" x14ac:dyDescent="0.25">
      <c r="B20" s="63"/>
    </row>
    <row r="21" spans="1:18" x14ac:dyDescent="0.25">
      <c r="B21" s="10" t="s">
        <v>233</v>
      </c>
    </row>
  </sheetData>
  <protectedRanges>
    <protectedRange sqref="N11:N18" name="Диапазон1_3_1"/>
    <protectedRange sqref="O11:O18" name="Диапазон1_1_1_1"/>
    <protectedRange sqref="P11:P18" name="Диапазон1_2_1_1_1"/>
  </protectedRanges>
  <autoFilter ref="A10:R10">
    <sortState ref="A11:R19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5" priority="3" stopIfTrue="1">
      <formula>ISBLANK(E9)</formula>
    </cfRule>
  </conditionalFormatting>
  <conditionalFormatting sqref="C4:C5">
    <cfRule type="expression" dxfId="4" priority="2" stopIfTrue="1">
      <formula>ISBLANK(C4)</formula>
    </cfRule>
  </conditionalFormatting>
  <conditionalFormatting sqref="C8">
    <cfRule type="expression" dxfId="3" priority="1" stopIfTrue="1">
      <formula>ISBLANK(C8)</formula>
    </cfRule>
  </conditionalFormatting>
  <dataValidations count="1">
    <dataValidation allowBlank="1" showInputMessage="1" showErrorMessage="1" sqref="B10:F10 A4:A8 E9 C11:F11 C4:C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topLeftCell="A2" zoomScaleNormal="100" workbookViewId="0">
      <selection activeCell="H18" sqref="H1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221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COUNTA(M11:M12)</f>
        <v>2</v>
      </c>
    </row>
    <row r="3" spans="1:21" x14ac:dyDescent="0.25">
      <c r="B3" s="1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2"/>
      <c r="R3" s="13"/>
    </row>
    <row r="4" spans="1:21" x14ac:dyDescent="0.25">
      <c r="A4" s="49" t="s">
        <v>0</v>
      </c>
      <c r="B4" s="15"/>
      <c r="C4" s="49" t="s">
        <v>82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87</v>
      </c>
      <c r="F8" s="17"/>
      <c r="Q8" s="22" t="s">
        <v>31</v>
      </c>
      <c r="R8" s="21">
        <f>(R4+R5)/R2</f>
        <v>0</v>
      </c>
    </row>
    <row r="9" spans="1:21" x14ac:dyDescent="0.25">
      <c r="C9" s="66" t="s">
        <v>24</v>
      </c>
      <c r="D9" s="66"/>
      <c r="E9" s="14">
        <v>63</v>
      </c>
      <c r="G9" s="18" t="s">
        <v>42</v>
      </c>
      <c r="H9" s="56">
        <f>E9/2</f>
        <v>31.5</v>
      </c>
      <c r="J9" s="23" t="s">
        <v>13</v>
      </c>
      <c r="K9" s="24">
        <f>MAX(M11:M12)</f>
        <v>11.9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47</v>
      </c>
      <c r="D11" s="34" t="s">
        <v>125</v>
      </c>
      <c r="E11" s="34" t="s">
        <v>225</v>
      </c>
      <c r="F11" s="35" t="s">
        <v>234</v>
      </c>
      <c r="G11" s="36" t="s">
        <v>45</v>
      </c>
      <c r="H11" s="36" t="s">
        <v>60</v>
      </c>
      <c r="I11" s="37" t="s">
        <v>60</v>
      </c>
      <c r="J11" s="37" t="s">
        <v>110</v>
      </c>
      <c r="K11" s="38">
        <v>10</v>
      </c>
      <c r="L11" s="39" t="s">
        <v>220</v>
      </c>
      <c r="M11" s="40">
        <v>11.9</v>
      </c>
      <c r="N11" s="31">
        <f t="shared" ref="N11:N12" si="0">IF(M11="","",M11/$E$9)</f>
        <v>0.18888888888888888</v>
      </c>
      <c r="O11" s="31">
        <f t="shared" ref="O11:O12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161</v>
      </c>
      <c r="R11" s="43" t="s">
        <v>110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223</v>
      </c>
      <c r="D12" s="34" t="s">
        <v>224</v>
      </c>
      <c r="E12" s="34" t="s">
        <v>129</v>
      </c>
      <c r="F12" s="35">
        <v>39949</v>
      </c>
      <c r="G12" s="36" t="s">
        <v>45</v>
      </c>
      <c r="H12" s="36" t="s">
        <v>60</v>
      </c>
      <c r="I12" s="37" t="s">
        <v>60</v>
      </c>
      <c r="J12" s="37" t="s">
        <v>110</v>
      </c>
      <c r="K12" s="38">
        <v>10</v>
      </c>
      <c r="L12" s="39" t="s">
        <v>222</v>
      </c>
      <c r="M12" s="40">
        <v>8.3000000000000007</v>
      </c>
      <c r="N12" s="31">
        <f t="shared" si="0"/>
        <v>0.13174603174603175</v>
      </c>
      <c r="O12" s="31">
        <f t="shared" si="1"/>
        <v>0.69747899159663873</v>
      </c>
      <c r="P12" s="41" t="str">
        <f t="shared" ref="P12" si="2">IF(M12="","",IF($K$9=M12,$L$9,IF(M12&gt;=$H$9,"призер","участник")))</f>
        <v>участник</v>
      </c>
      <c r="Q12" s="37" t="s">
        <v>161</v>
      </c>
      <c r="R12" s="43" t="s">
        <v>110</v>
      </c>
    </row>
    <row r="14" spans="1:21" ht="15.75" x14ac:dyDescent="0.25">
      <c r="B14" s="63" t="s">
        <v>231</v>
      </c>
      <c r="F14" s="10" t="s">
        <v>232</v>
      </c>
    </row>
    <row r="15" spans="1:21" ht="15.75" x14ac:dyDescent="0.25">
      <c r="B15" s="63"/>
    </row>
    <row r="16" spans="1:21" x14ac:dyDescent="0.25">
      <c r="B16" s="10" t="s">
        <v>233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E9">
    <cfRule type="expression" dxfId="2" priority="3" stopIfTrue="1">
      <formula>ISBLANK(E9)</formula>
    </cfRule>
  </conditionalFormatting>
  <conditionalFormatting sqref="C4:C5">
    <cfRule type="expression" dxfId="1" priority="2" stopIfTrue="1">
      <formula>ISBLANK(C4)</formula>
    </cfRule>
  </conditionalFormatting>
  <conditionalFormatting sqref="C8">
    <cfRule type="expression" dxfId="0" priority="1" stopIfTrue="1">
      <formula>ISBLANK(C8)</formula>
    </cfRule>
  </conditionalFormatting>
  <dataValidations count="1">
    <dataValidation allowBlank="1" showInputMessage="1" showErrorMessage="1" sqref="B10:F10 A4:A8 E9 C11:F11 C4:C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E2" sqref="E2"/>
    </sheetView>
  </sheetViews>
  <sheetFormatPr defaultRowHeight="12.75" x14ac:dyDescent="0.2"/>
  <cols>
    <col min="2" max="2" width="40" bestFit="1" customWidth="1"/>
  </cols>
  <sheetData>
    <row r="2" spans="2:5" x14ac:dyDescent="0.2">
      <c r="B2" s="8" t="s">
        <v>36</v>
      </c>
      <c r="E2" s="8" t="s">
        <v>238</v>
      </c>
    </row>
    <row r="4" spans="2:5" s="4" customFormat="1" ht="24" customHeight="1" x14ac:dyDescent="0.2">
      <c r="B4" s="3" t="s">
        <v>27</v>
      </c>
      <c r="C4" s="1">
        <f>SUM('4 класс:10 класс'!R2)</f>
        <v>39</v>
      </c>
    </row>
    <row r="5" spans="2:5" s="4" customFormat="1" ht="24" customHeight="1" x14ac:dyDescent="0.2">
      <c r="B5" s="3" t="s">
        <v>28</v>
      </c>
      <c r="C5" s="1">
        <f>SUM('4 класс:10 класс'!R4)</f>
        <v>3</v>
      </c>
    </row>
    <row r="6" spans="2:5" s="4" customFormat="1" ht="24" customHeight="1" x14ac:dyDescent="0.2">
      <c r="B6" s="3" t="s">
        <v>29</v>
      </c>
      <c r="C6" s="1">
        <f>SUM('4 класс:10 класс'!R5)</f>
        <v>8</v>
      </c>
    </row>
    <row r="7" spans="2:5" s="4" customFormat="1" ht="24" customHeight="1" x14ac:dyDescent="0.2">
      <c r="B7" s="3" t="s">
        <v>30</v>
      </c>
      <c r="C7" s="1">
        <f>SUM('4 класс:10 класс'!R6)</f>
        <v>28</v>
      </c>
    </row>
    <row r="8" spans="2:5" s="4" customFormat="1" ht="24" customHeight="1" x14ac:dyDescent="0.2">
      <c r="B8" s="3" t="s">
        <v>25</v>
      </c>
      <c r="C8" s="2">
        <v>0.45</v>
      </c>
    </row>
    <row r="9" spans="2:5" s="4" customFormat="1" ht="24" customHeight="1" x14ac:dyDescent="0.2">
      <c r="B9" s="5" t="s">
        <v>31</v>
      </c>
      <c r="C9" s="2">
        <f>(C5+C6)/C4</f>
        <v>0.28205128205128205</v>
      </c>
    </row>
    <row r="10" spans="2:5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-0.16794871794871796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Сводная</vt:lpstr>
      <vt:lpstr>'10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2025-11-06T22:13:56Z</cp:lastPrinted>
  <dcterms:created xsi:type="dcterms:W3CDTF">2007-11-07T20:16:05Z</dcterms:created>
  <dcterms:modified xsi:type="dcterms:W3CDTF">2025-11-09T23:31:27Z</dcterms:modified>
</cp:coreProperties>
</file>